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OCURADORIA\Procuradoria 2023\Leis Sancionadas\"/>
    </mc:Choice>
  </mc:AlternateContent>
  <xr:revisionPtr revIDLastSave="0" documentId="8_{04F2D657-59E7-4ED8-9B6F-849F0930676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ilha Orçamentaria" sheetId="1" r:id="rId1"/>
    <sheet name="Cronograma" sheetId="2" r:id="rId2"/>
    <sheet name="BDI" sheetId="3" r:id="rId3"/>
  </sheets>
  <definedNames>
    <definedName name="_xlnm.Print_Area" localSheetId="1">Cronograma!$A$1:$M$36</definedName>
    <definedName name="_xlnm.Print_Area" localSheetId="0">'Planilha Orçamentaria'!$A$1:$J$97</definedName>
    <definedName name="_xlnm.Print_Titles" localSheetId="0">'Planilha Orçamentaria'!$2:$6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2" l="1"/>
  <c r="L18" i="2"/>
  <c r="L16" i="2"/>
  <c r="L14" i="2"/>
  <c r="L12" i="2"/>
  <c r="L10" i="2"/>
  <c r="B20" i="2"/>
  <c r="B18" i="2"/>
  <c r="B16" i="2"/>
  <c r="B14" i="2"/>
  <c r="B12" i="2"/>
  <c r="B10" i="2"/>
  <c r="I6" i="3"/>
  <c r="G5" i="1" s="1"/>
  <c r="I32" i="1" s="1"/>
  <c r="J32" i="1" s="1"/>
  <c r="A20" i="3"/>
  <c r="A17" i="3"/>
  <c r="I44" i="1" l="1"/>
  <c r="J44" i="1" s="1"/>
  <c r="I45" i="1"/>
  <c r="J45" i="1" s="1"/>
  <c r="I43" i="1"/>
  <c r="J43" i="1" s="1"/>
  <c r="I46" i="1"/>
  <c r="J46" i="1" s="1"/>
  <c r="I31" i="1"/>
  <c r="J31" i="1" s="1"/>
  <c r="I40" i="1"/>
  <c r="J40" i="1" s="1"/>
  <c r="I21" i="1"/>
  <c r="J21" i="1" s="1"/>
  <c r="I41" i="1"/>
  <c r="J41" i="1" s="1"/>
  <c r="I27" i="1"/>
  <c r="J27" i="1" s="1"/>
  <c r="I42" i="1"/>
  <c r="J42" i="1" s="1"/>
  <c r="I63" i="1"/>
  <c r="J63" i="1" s="1"/>
  <c r="I59" i="1"/>
  <c r="J59" i="1" s="1"/>
  <c r="I66" i="1"/>
  <c r="J66" i="1" s="1"/>
  <c r="I62" i="1"/>
  <c r="J62" i="1" s="1"/>
  <c r="I58" i="1"/>
  <c r="J58" i="1" s="1"/>
  <c r="I65" i="1"/>
  <c r="J65" i="1" s="1"/>
  <c r="I61" i="1"/>
  <c r="J61" i="1" s="1"/>
  <c r="I56" i="1"/>
  <c r="J56" i="1" s="1"/>
  <c r="I64" i="1"/>
  <c r="J64" i="1" s="1"/>
  <c r="I60" i="1"/>
  <c r="J60" i="1" s="1"/>
  <c r="I55" i="1"/>
  <c r="J55" i="1" s="1"/>
  <c r="I25" i="1"/>
  <c r="J25" i="1" s="1"/>
  <c r="I26" i="1"/>
  <c r="J26" i="1" s="1"/>
  <c r="I23" i="1"/>
  <c r="J23" i="1" s="1"/>
  <c r="I24" i="1"/>
  <c r="J24" i="1" s="1"/>
  <c r="I22" i="1"/>
  <c r="J22" i="1" s="1"/>
  <c r="I72" i="1"/>
  <c r="J72" i="1" s="1"/>
  <c r="I70" i="1"/>
  <c r="J70" i="1" s="1"/>
  <c r="I71" i="1"/>
  <c r="J71" i="1" s="1"/>
  <c r="I57" i="1"/>
  <c r="J57" i="1" s="1"/>
  <c r="I13" i="1"/>
  <c r="I33" i="1"/>
  <c r="J33" i="1" s="1"/>
  <c r="I20" i="1"/>
  <c r="J20" i="1" s="1"/>
  <c r="I34" i="1"/>
  <c r="J34" i="1" s="1"/>
  <c r="I18" i="1"/>
  <c r="J18" i="1" s="1"/>
  <c r="I35" i="1"/>
  <c r="J35" i="1" s="1"/>
  <c r="I50" i="1"/>
  <c r="J50" i="1" s="1"/>
  <c r="J51" i="1" s="1"/>
  <c r="J89" i="1" s="1"/>
  <c r="H107" i="1" s="1"/>
  <c r="J107" i="1" s="1"/>
  <c r="I54" i="1"/>
  <c r="J54" i="1" s="1"/>
  <c r="I19" i="1"/>
  <c r="J19" i="1" s="1"/>
  <c r="I8" i="1"/>
  <c r="J8" i="1" s="1"/>
  <c r="J84" i="1" s="1"/>
  <c r="H102" i="1" s="1"/>
  <c r="J102" i="1" s="1"/>
  <c r="I36" i="1"/>
  <c r="J36" i="1" s="1"/>
  <c r="I69" i="1"/>
  <c r="I17" i="1"/>
  <c r="J17" i="1" s="1"/>
  <c r="J47" i="1" l="1"/>
  <c r="J37" i="1"/>
  <c r="J87" i="1" s="1"/>
  <c r="H105" i="1" s="1"/>
  <c r="J28" i="1"/>
  <c r="J86" i="1" s="1"/>
  <c r="H104" i="1" s="1"/>
  <c r="J104" i="1" s="1"/>
  <c r="J67" i="1"/>
  <c r="J90" i="1" s="1"/>
  <c r="H108" i="1" s="1"/>
  <c r="J13" i="1"/>
  <c r="J14" i="1" s="1"/>
  <c r="J85" i="1" s="1"/>
  <c r="H103" i="1" s="1"/>
  <c r="J69" i="1"/>
  <c r="J73" i="1" s="1"/>
  <c r="J91" i="1" s="1"/>
  <c r="H109" i="1" s="1"/>
  <c r="J109" i="1" s="1"/>
  <c r="J9" i="1"/>
  <c r="E19" i="2"/>
  <c r="I108" i="1" l="1"/>
  <c r="J108" i="1" s="1"/>
  <c r="I105" i="1"/>
  <c r="J105" i="1" s="1"/>
  <c r="I103" i="1"/>
  <c r="J103" i="1" s="1"/>
  <c r="E15" i="2"/>
  <c r="H15" i="2" s="1"/>
  <c r="J88" i="1"/>
  <c r="H106" i="1" s="1"/>
  <c r="E11" i="2"/>
  <c r="F11" i="2" s="1"/>
  <c r="I76" i="1"/>
  <c r="E13" i="2"/>
  <c r="F13" i="2" s="1"/>
  <c r="E21" i="2"/>
  <c r="I21" i="2" s="1"/>
  <c r="H19" i="2"/>
  <c r="G19" i="2"/>
  <c r="I19" i="2"/>
  <c r="K19" i="2"/>
  <c r="J19" i="2"/>
  <c r="F19" i="2"/>
  <c r="I15" i="2"/>
  <c r="G15" i="2"/>
  <c r="K15" i="2" l="1"/>
  <c r="J15" i="2"/>
  <c r="F15" i="2"/>
  <c r="I95" i="1"/>
  <c r="I106" i="1"/>
  <c r="J106" i="1"/>
  <c r="I110" i="1" s="1"/>
  <c r="G11" i="2"/>
  <c r="K11" i="2"/>
  <c r="I11" i="2"/>
  <c r="H11" i="2"/>
  <c r="J11" i="2"/>
  <c r="K13" i="2"/>
  <c r="H13" i="2"/>
  <c r="G13" i="2"/>
  <c r="J13" i="2"/>
  <c r="I13" i="2"/>
  <c r="L19" i="2"/>
  <c r="L15" i="2"/>
  <c r="K21" i="2"/>
  <c r="J21" i="2"/>
  <c r="L11" i="2" l="1"/>
  <c r="L13" i="2"/>
  <c r="L21" i="2"/>
  <c r="E17" i="2" l="1"/>
  <c r="I17" i="2" s="1"/>
  <c r="I23" i="2" s="1"/>
  <c r="J17" i="2" l="1"/>
  <c r="J23" i="2" s="1"/>
  <c r="F17" i="2"/>
  <c r="F23" i="2" s="1"/>
  <c r="K17" i="2"/>
  <c r="K23" i="2" s="1"/>
  <c r="G17" i="2"/>
  <c r="G23" i="2" s="1"/>
  <c r="H17" i="2"/>
  <c r="H23" i="2" s="1"/>
  <c r="E23" i="2"/>
  <c r="H22" i="2" l="1"/>
  <c r="L17" i="2"/>
  <c r="L23" i="2" s="1"/>
  <c r="L22" i="2" s="1"/>
  <c r="E12" i="2"/>
  <c r="E14" i="2"/>
  <c r="E10" i="2"/>
  <c r="E18" i="2"/>
  <c r="E20" i="2"/>
  <c r="K22" i="2"/>
  <c r="E16" i="2"/>
  <c r="I22" i="2"/>
  <c r="F22" i="2"/>
  <c r="J22" i="2"/>
  <c r="G22" i="2"/>
  <c r="E22" i="2" l="1"/>
</calcChain>
</file>

<file path=xl/sharedStrings.xml><?xml version="1.0" encoding="utf-8"?>
<sst xmlns="http://schemas.openxmlformats.org/spreadsheetml/2006/main" count="327" uniqueCount="213">
  <si>
    <t>ESCRITÓRIO DE ENGENHARIA</t>
  </si>
  <si>
    <t>Nome:</t>
  </si>
  <si>
    <t>CAMARA MUNICIPAL DE CÓRREGO FUNDO</t>
  </si>
  <si>
    <t>Ataides Francisco de Almeida - CREA 24.070 / D Engenheiro Civil</t>
  </si>
  <si>
    <t>Endereço:</t>
  </si>
  <si>
    <t>RUA  LIZANDRO VELOSO DA CUNHA</t>
  </si>
  <si>
    <t>Rua  SEIS DE JUNHO Nº 138- FORMIGA MG  CEP 35 570.000 TEL 037 3321 2991</t>
  </si>
  <si>
    <t>Obra:</t>
  </si>
  <si>
    <t>SEDE CAMARA MUNICIPAL DE CÓRREGO FUNDO-MG-CNPJ 02 347 381 0001 05</t>
  </si>
  <si>
    <t>Formiga - Minas Gerais</t>
  </si>
  <si>
    <t>Ass.:</t>
  </si>
  <si>
    <t>Item</t>
  </si>
  <si>
    <t>Descrição</t>
  </si>
  <si>
    <t>Preço Unitario</t>
  </si>
  <si>
    <t>Preço Total</t>
  </si>
  <si>
    <t>Código</t>
  </si>
  <si>
    <t>Órgão</t>
  </si>
  <si>
    <t>Serviços Iniciais</t>
  </si>
  <si>
    <t>m²</t>
  </si>
  <si>
    <t>Preço Unitario*</t>
  </si>
  <si>
    <t>m</t>
  </si>
  <si>
    <t>TOTAL MATERIAL E MÃO DE OBRA</t>
  </si>
  <si>
    <t>SOMATORIO</t>
  </si>
  <si>
    <t>1.1</t>
  </si>
  <si>
    <t>2.1</t>
  </si>
  <si>
    <t>3.1</t>
  </si>
  <si>
    <t>3.2</t>
  </si>
  <si>
    <t>3.3</t>
  </si>
  <si>
    <t>3.4</t>
  </si>
  <si>
    <t>3.5</t>
  </si>
  <si>
    <t>5.1</t>
  </si>
  <si>
    <t>5.3</t>
  </si>
  <si>
    <t>5.4</t>
  </si>
  <si>
    <t>Unid.</t>
  </si>
  <si>
    <t>Quant.</t>
  </si>
  <si>
    <t>CRONOGRAMA FÍSICO-FINANCEIRO</t>
  </si>
  <si>
    <t>ETAPAS</t>
  </si>
  <si>
    <t>Físico / Financeiro</t>
  </si>
  <si>
    <t>TOTAL ETAPAS</t>
  </si>
  <si>
    <t>Mês 1</t>
  </si>
  <si>
    <t>Mês 2</t>
  </si>
  <si>
    <t>Total</t>
  </si>
  <si>
    <t>Físico %</t>
  </si>
  <si>
    <t>Financeiro</t>
  </si>
  <si>
    <t>TOTAL</t>
  </si>
  <si>
    <t>Mês 3</t>
  </si>
  <si>
    <t>Mês 4</t>
  </si>
  <si>
    <t>Mês 5</t>
  </si>
  <si>
    <t>Mês 6</t>
  </si>
  <si>
    <t>Nome legível do responsável técnico pela elaboração da planilha Ataides Francisco de Almeida Eng. Civil  CREA 24070</t>
  </si>
  <si>
    <t>Composição BDI</t>
  </si>
  <si>
    <t>BDI</t>
  </si>
  <si>
    <t>SEM Desoneração: Digite S(sim) ou N(não)</t>
  </si>
  <si>
    <t>N</t>
  </si>
  <si>
    <t>COM Desoneração: Digite S(sim) ou N(não)</t>
  </si>
  <si>
    <t>S</t>
  </si>
  <si>
    <t>Garantia (G):</t>
  </si>
  <si>
    <t>Composição do BDI, intervalos admissíveis e Fórmula de cálculo nos termos do Acórdão 2622/2013 do TCU.</t>
  </si>
  <si>
    <t>Risco (R) :</t>
  </si>
  <si>
    <t>Desp. financeiras (DF):</t>
  </si>
  <si>
    <t>Adm. Central (AC):</t>
  </si>
  <si>
    <t>Lucro (L):</t>
  </si>
  <si>
    <t>CPRB:</t>
  </si>
  <si>
    <t>Tributos (T):</t>
  </si>
  <si>
    <t xml:space="preserve">  </t>
  </si>
  <si>
    <t>3,00% a 5,50%</t>
  </si>
  <si>
    <t xml:space="preserve"> 0,80% a 1,00%</t>
  </si>
  <si>
    <t>0,97% a 1,27%</t>
  </si>
  <si>
    <t>0,59% a 1,39%</t>
  </si>
  <si>
    <t>6,16% a 8,96%</t>
  </si>
  <si>
    <t>Total=</t>
  </si>
  <si>
    <t>ESCRITÓRIO DE ENGENHARIA                                                                           Ataides Francisco de Almeida - CREA 24.070 / D Engenheiro Civil</t>
  </si>
  <si>
    <t>Rua  SEIS DE JUNHO Nº 138- FORMIGA MG  CEP 35 570.000 TEL 037 3321 2991 - Formiga - Minas Gerais</t>
  </si>
  <si>
    <t xml:space="preserve"> CONSTRUÇÃO DA SEDE CAMARA MUNICIPAL DE CÓRREGO FUNDO-MG-CNPJ 02 347 381 0001 05</t>
  </si>
  <si>
    <t>PROPRIETÁRIO: CAMARA MUNICIPAL DE CÓRREGO FUNDO ENDEREÇO: RUA  LIZANDRO VELOSO DA CUNHA</t>
  </si>
  <si>
    <t>4.1</t>
  </si>
  <si>
    <t>4.2</t>
  </si>
  <si>
    <t>4.3</t>
  </si>
  <si>
    <t>4.4</t>
  </si>
  <si>
    <t>6.1</t>
  </si>
  <si>
    <t>Assinatura do Responsável Técnico: ______________________________________________ Local e Data:  Córrego Fundo  25 Novembro  2021</t>
  </si>
  <si>
    <t>PREFEITURA MUNICIPAL DE CÓRREGO FUNDO</t>
  </si>
  <si>
    <t>SECRETÁRIA MUNICIPAL DE OBRAS, MEIO AMBIENTE E DESENVOLVIMENTO</t>
  </si>
  <si>
    <t>RUA JOAQUIM GONÇALVES DA FONSECA, Nº 493, BAIRRO MIZAEL BERNARDES</t>
  </si>
  <si>
    <t>LOTEAMENTO MIZAEL BERNARDES</t>
  </si>
  <si>
    <t>BAIRRO MIZAEL BERNARDES</t>
  </si>
  <si>
    <t>Rede de água pluvial</t>
  </si>
  <si>
    <r>
      <t xml:space="preserve">                                                                                              </t>
    </r>
    <r>
      <rPr>
        <b/>
        <sz val="9"/>
        <color rgb="FF000000"/>
        <rFont val="Arial"/>
        <family val="2"/>
      </rPr>
      <t xml:space="preserve"> Total=</t>
    </r>
  </si>
  <si>
    <t>Rede de Água Potável</t>
  </si>
  <si>
    <r>
      <t xml:space="preserve">                                                                                            </t>
    </r>
    <r>
      <rPr>
        <b/>
        <sz val="9"/>
        <color rgb="FF000000"/>
        <rFont val="Arial"/>
        <family val="2"/>
      </rPr>
      <t xml:space="preserve">   Total=</t>
    </r>
  </si>
  <si>
    <t>Meio-Fio/Sargeta</t>
  </si>
  <si>
    <t xml:space="preserve">                                                                                              Total=</t>
  </si>
  <si>
    <t>Asfalto</t>
  </si>
  <si>
    <t>7.1</t>
  </si>
  <si>
    <t>8.1</t>
  </si>
  <si>
    <r>
      <t xml:space="preserve">                                                                                              </t>
    </r>
    <r>
      <rPr>
        <b/>
        <sz val="9"/>
        <rFont val="Arial"/>
        <family val="2"/>
      </rPr>
      <t xml:space="preserve"> Total=</t>
    </r>
  </si>
  <si>
    <t>Rede de Água Pluvial</t>
  </si>
  <si>
    <t>Rede de Esgoto</t>
  </si>
  <si>
    <t>Rede Elétrica</t>
  </si>
  <si>
    <t>Sinalização</t>
  </si>
  <si>
    <t>REGULARIZAÇÃO LOTEAMENTO MIZAEL BERNARDES</t>
  </si>
  <si>
    <t>REFERENCIA - SETOP- - SINAPI -</t>
  </si>
  <si>
    <t>7.2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</si>
  <si>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</si>
  <si>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</si>
  <si>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</si>
  <si>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</si>
  <si>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</si>
  <si>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</si>
  <si>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</si>
  <si>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</si>
  <si>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</si>
  <si>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</si>
  <si>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SETOP</t>
  </si>
  <si>
    <t>LOC-TOP-005</t>
  </si>
  <si>
    <t>OBR-VIA-015</t>
  </si>
  <si>
    <t>OBR-VIA-065</t>
  </si>
  <si>
    <t>OBR-VIA-125</t>
  </si>
  <si>
    <t>OBR-VIA-145</t>
  </si>
  <si>
    <t>COTAÇÃO DE PREÇO DE MERCADO</t>
  </si>
  <si>
    <t>OBR-VIA-355</t>
  </si>
  <si>
    <t>OBR-VIA-160</t>
  </si>
  <si>
    <t>OBR-VIA-165</t>
  </si>
  <si>
    <t>RO-14020</t>
  </si>
  <si>
    <t>7.3</t>
  </si>
  <si>
    <t>IBR-VIA-425</t>
  </si>
  <si>
    <t>OBR-VIA-430</t>
  </si>
  <si>
    <t>IBR-VIA-435</t>
  </si>
  <si>
    <t>LOCAÇÃO TOPOGRÁFICA ATÉ 20 PONTOS</t>
  </si>
  <si>
    <t>ESCAVAÇÃO E CARGA COM TRATOR E CARREGADEIRA (MATERIA DE 1ª CATEGORIA).</t>
  </si>
  <si>
    <t>CARGA, TRANSPORTE E DECARGA DE MATERIAL DE 1ª CATEGORIA, COM CAMINHÃO DMT 1.600 A 1800 (BOTA FORA).</t>
  </si>
  <si>
    <t>REGULARIZAÇÃO DO SIB-LEITO (PROCTOR NORMAL)</t>
  </si>
  <si>
    <t>BASE DO SOLO SEM MISTURA COMPACTADA NA ENERGIA DO PROCTOR INTERMEDIÁRIO (EXECUÇÃO, INCLUINDO ESCAVAÇÃO, CARGA, DESCARGA, ESPALHAMENTO, UMIDECIMENTO E COMPACTAÇÃO DO MATERIAL, EXCLUI AQUISIÇÃO E TRANSPORTE DO MATERIAL).</t>
  </si>
  <si>
    <t>AQUISIÇÃO DE BRITA CORRIDA PARA BASE(MOÍNHA)</t>
  </si>
  <si>
    <t>TRANSPORTE DE AGREGADOS PARA CONSERVAÇÃO DISTÂNCIA MÉDIA DE TRANSPORTES DE 15,10 A 20,0KM</t>
  </si>
  <si>
    <t>IMPRIMAÇÃO(EXECUÇÃO E FORNECIMENTO DO MATERIAL BETUMINOSO, EXCLUSIVE TRANSPORTE DO MATERIAL BETUMINOSO)</t>
  </si>
  <si>
    <t>PINTURA DE LIGAÇÃO(EXECUÇÃO E FORNECIMENTO DO MATERIAL BETUMINOSO, EXCLUSIVE TRANSPORTE DO MATERIAL BETUMINOSO)</t>
  </si>
  <si>
    <t>CONCRETO BETUMINOSO USINADO A QUENTE-CBUQ EXECUÇÃO, INCLUINDO USINAGEM, APLICAÇÃO, ESPALHAMENTO E COMPACTAÇÃO, FORNECIMENTO DOS AGREGADOS E MATERIAL BETUMINOSO ATÉ USINA  E DA MASSA PRONTA ATÉ A PISTA)</t>
  </si>
  <si>
    <t>TRANSPORTE DE MATERIAL DE QUALQUER NATUREZA DISTÂNCIA MÉDIA DE TRANSPORTE DE 20,10 A 25,00KM (AGREGADOS PARA O C.B.U.Q.)</t>
  </si>
  <si>
    <t>TRANSPORTE DE MATERIAL DE QUALQUER NATUREZA DISTÂNCIA MÉDIA DE TRANSPORTE DE 40,10 A 50,00KM (TRANSPORTE DO C.B.U.Q. DA USINA ATÉ A OBRA)</t>
  </si>
  <si>
    <t>TRANSPORTE DE MATERIAL DE QUALQUER NATUREZA DISTÂNCIA MÉDIA DE TRANSPORTE &gt;=50,10 KM(TRANSPORTE DOS MATERIAIS  BETUMINOSOS PARA O CBUQ-DMT 180KM ATÉ A USINA)</t>
  </si>
  <si>
    <t>m³</t>
  </si>
  <si>
    <t>t</t>
  </si>
  <si>
    <t>t x km</t>
  </si>
  <si>
    <t>m³x km</t>
  </si>
  <si>
    <t>DRE-SAR-025</t>
  </si>
  <si>
    <t>MEIO-FIO COM SARGETA, EXECUTADO C/ EXTRUSORA (SARJETA 30X8CM MEIO FIO 15X10CM X H=23CM), INCLUI ESCAVAÇÃO E ACERTO FAIXA 0,45M</t>
  </si>
  <si>
    <t>RO-41842</t>
  </si>
  <si>
    <t>RO-42193</t>
  </si>
  <si>
    <t>PLACA DE AÇO CARBONO COM PELÍCULA REFLETIVA GRAU TÉCNICO TIPO I DA ABNT-PLACA RETANGULAR(EXECUÇÃO, INCLUINDO FORNECIMENTO E TRANSPORTES DE TODOS OS MATERIAIS, INCLUSIVE POSTE DE SUSTENTAÇÃO)</t>
  </si>
  <si>
    <t>PLACA DE AÇO CARBONO COM PELÍCULA REFLETIVA GRAU TÉCNICO TIPO I DA ABNT-PLACA OCTOGONAL(EXECUÇÃO, INCLUINDO FORNECIMENTO E TRANSPORTES DE TODOS OS MATERIAIS, INCLUSIVE POSTE DE SUSTENTAÇÃO)</t>
  </si>
  <si>
    <t>RO-41240</t>
  </si>
  <si>
    <t>LINHAS DE RESINA ACRILICA 0,6MM COM LARGURA &gt;0,30M(EXECUÇÃO, INCLUSIVE PRÉ-MARCAÇÃO, FORNECIMENTO E TRANSPORTE DE TODOS MATERIAIS) (FAIXA PEDESTRE)</t>
  </si>
  <si>
    <t>RO-41779</t>
  </si>
  <si>
    <t>SETAS, SIMBOLOS E DIZERES DE RESINA ACRÍLICA 0,6MM DE ESPESSURA (EXECUÇÃO, INCLUINDO PRÉ-MARCAÇÃO, FORNECIMENTO E TRANSPORTE DE TODOS OS MATERIAIS</t>
  </si>
  <si>
    <t>M²</t>
  </si>
  <si>
    <t>ED-48551</t>
  </si>
  <si>
    <t>Boca de Lobo simples(tipo B-concreto), quadro, grelha e cantoneira, inclusive escavação, reaterro e botafora</t>
  </si>
  <si>
    <t>ED-48631</t>
  </si>
  <si>
    <t>3.6</t>
  </si>
  <si>
    <t>3.7</t>
  </si>
  <si>
    <t>3.8</t>
  </si>
  <si>
    <t>3.9</t>
  </si>
  <si>
    <t>3.10</t>
  </si>
  <si>
    <t>ED-48666</t>
  </si>
  <si>
    <t>3.11</t>
  </si>
  <si>
    <t xml:space="preserve">Postes
</t>
  </si>
  <si>
    <t>5.2</t>
  </si>
  <si>
    <t>SINAP</t>
  </si>
  <si>
    <t>Cruzeta de 50mm em pvc</t>
  </si>
  <si>
    <t>5.5</t>
  </si>
  <si>
    <t>Cotação de preço de mercado</t>
  </si>
  <si>
    <t>8.2</t>
  </si>
  <si>
    <t>8.3</t>
  </si>
  <si>
    <t>8.4</t>
  </si>
  <si>
    <r>
      <t xml:space="preserve">                                                                                     </t>
    </r>
    <r>
      <rPr>
        <b/>
        <sz val="9"/>
        <color rgb="FF000000"/>
        <rFont val="Arial"/>
        <family val="2"/>
      </rPr>
      <t xml:space="preserve">     Total=</t>
    </r>
  </si>
  <si>
    <t>Instalações Iniciais da Obra</t>
  </si>
  <si>
    <t>Fornecimento e colocação de placa de obra em chapa galvanizada (3,00x1,50m)- em chapa galvanizada 0,26 afixadas com rebites 540 e parafusos 3/8, em estrutura metálica viga U 2" enrijecida com metalon 20x20, suporte em eucalipto autoclavado pintadas</t>
  </si>
  <si>
    <t>IIO-PLA-005</t>
  </si>
  <si>
    <t>Reaterro manual de valas com compactação mecanizada. AF_04/2016</t>
  </si>
  <si>
    <t>Tampão circular de ferro fundido para poço de visita, articulado com diâmetro de 60cm, classe 400, inclusive assentamento, exclusive poço de visita</t>
  </si>
  <si>
    <t>Chaminé circular para poço de visita para drenagem, em concreto pré-moldado, diâmetro interno=0,6M. AF_12/2020</t>
  </si>
  <si>
    <t>SUDECAP</t>
  </si>
  <si>
    <t>19.04.03</t>
  </si>
  <si>
    <t>ED-487311</t>
  </si>
  <si>
    <t>Concreto magro, traço 1:3:6, preparado em obra com betoneira, sem função estrutural</t>
  </si>
  <si>
    <t>RO-40149</t>
  </si>
  <si>
    <t>Escavação, carga, descarga, espalhamento e transporte de material de 1ª categoria, com caminhão, distância média de transportes de 201 a 400M</t>
  </si>
  <si>
    <t>COMPOSI-ÇÃO</t>
  </si>
  <si>
    <t>Caixa dissipadora de energia em pedras rachão inclusive materiais e colocação</t>
  </si>
  <si>
    <t xml:space="preserve">(Composição representativa) Poço de visita circular para esgoto, em concreto pré-moldado, diãmetro interno=1,0m, profundidade de 2,00 a 2,50m, incluindo tampão de ferro fundido, diâmetro de 60cm. AF_04/201 8
</t>
  </si>
  <si>
    <t>Coletor predial de esgoto, da caixa até a rede (distância=6M, largura da vala=0,65m), incluindo escavação mecanizada, preparo de fundo de vala e reaterro com compactação mecanizada, tubo pvc para rede coletora esgoto jei DN 100mm e conexões-Fornecimento e instalação. AF_03/2016</t>
  </si>
  <si>
    <t xml:space="preserve">Tubo de PVC corrugado de dupla parede para rede coletora de esgoto, DN 150MM, junta elástica- Fornecimento e Assentamento. AF_01/2021
</t>
  </si>
  <si>
    <t>ED-50022</t>
  </si>
  <si>
    <t>Fornecimento e assentamento de tubo PVC Rígido soldável, água fria, DN 50mm (1.1/2") inclusive conexões</t>
  </si>
  <si>
    <t>19.04.01</t>
  </si>
  <si>
    <t xml:space="preserve">Rede Tub. Concreto cimento ari plus rs classe PA-1 DN=400MM
</t>
  </si>
  <si>
    <t xml:space="preserve">Preparo de fundo de vala com largura menor a 1,5m (acerto do solo natural). AF_08/2020
</t>
  </si>
  <si>
    <t>Rede Tub. Concreto cimento ari plus rs classe PA-1 DN=600MM</t>
  </si>
  <si>
    <t>Poço de visita para rede tubular tipo a DN 600, exclusive escavação, reaterro e bota fora</t>
  </si>
  <si>
    <t>Escavação, carga e descarga, espalhamento e transportes de material de 1ª categoria, com caminhão, distância média de transporte de 201 a 400m.</t>
  </si>
  <si>
    <t>Redes de Esgoto</t>
  </si>
  <si>
    <t>Reaterro compactado de vala com equipamento placa vibratória</t>
  </si>
  <si>
    <t>5.6</t>
  </si>
  <si>
    <t>5.7</t>
  </si>
  <si>
    <t>(Composição representativa) Poço de visita circular para esgoto, em concreto pré-moldado, diâmetro interno=1,0m, profundidade de até 1,5m, incluindo tampão de ferro fundido, diâmetro de 60cm. AF_04/201 8</t>
  </si>
  <si>
    <t>Tubo, PVC, soldável, DN 20mm, instalado em ramal ou sub-ramal de água fornecimento e instalação. AF_12/2014</t>
  </si>
  <si>
    <t>Tê de redução, pvc, soldavel,90 graus, 50MM x 20MM, para água fria predial- Fornecimento e instalação</t>
  </si>
  <si>
    <t>Cap PVC, soldavel, 20MM, para água fria predial-Fornecimento e instalação</t>
  </si>
  <si>
    <t>SOMATORIO DE SERVIÇOS À EXECUTAR</t>
  </si>
  <si>
    <t>Serviços Executados</t>
  </si>
  <si>
    <t>Serviços à Executar</t>
  </si>
  <si>
    <t>Asfalto/Calçamento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</si>
</sst>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 &quot;#,##0.00"/>
    <numFmt numFmtId="166" formatCode="&quot;R$&quot;\ #,##0.00"/>
    <numFmt numFmtId="167" formatCode="&quot;R$&quot;\ #,##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26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0">
    <xf numFmtId="0" fontId="0" fillId="0" borderId="0" xfId="0"/>
    <xf numFmtId="0" fontId="0" fillId="0" borderId="1" xfId="0" applyBorder="1"/>
    <xf numFmtId="0" fontId="0" fillId="0" borderId="10" xfId="0" applyBorder="1"/>
    <xf numFmtId="2" fontId="6" fillId="0" borderId="17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166" fontId="9" fillId="0" borderId="1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11" xfId="0" applyBorder="1"/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0" fontId="0" fillId="4" borderId="10" xfId="0" applyFill="1" applyBorder="1"/>
    <xf numFmtId="0" fontId="0" fillId="4" borderId="1" xfId="0" applyFill="1" applyBorder="1"/>
    <xf numFmtId="0" fontId="13" fillId="4" borderId="1" xfId="0" applyFont="1" applyFill="1" applyBorder="1" applyAlignment="1">
      <alignment horizontal="left" vertical="center"/>
    </xf>
    <xf numFmtId="0" fontId="0" fillId="4" borderId="11" xfId="0" applyFill="1" applyBorder="1"/>
    <xf numFmtId="0" fontId="10" fillId="0" borderId="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166" fontId="9" fillId="0" borderId="11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6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vertical="center"/>
    </xf>
    <xf numFmtId="166" fontId="4" fillId="0" borderId="0" xfId="0" applyNumberFormat="1" applyFont="1" applyAlignment="1">
      <alignment wrapText="1"/>
    </xf>
    <xf numFmtId="0" fontId="4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9" fillId="4" borderId="11" xfId="0" applyNumberFormat="1" applyFont="1" applyFill="1" applyBorder="1" applyAlignment="1">
      <alignment horizontal="right" vertical="center"/>
    </xf>
    <xf numFmtId="166" fontId="14" fillId="4" borderId="11" xfId="0" applyNumberFormat="1" applyFont="1" applyFill="1" applyBorder="1" applyAlignment="1">
      <alignment horizontal="right"/>
    </xf>
    <xf numFmtId="166" fontId="14" fillId="0" borderId="11" xfId="0" applyNumberFormat="1" applyFont="1" applyBorder="1" applyAlignment="1">
      <alignment horizontal="right"/>
    </xf>
    <xf numFmtId="0" fontId="0" fillId="0" borderId="29" xfId="0" applyBorder="1"/>
    <xf numFmtId="0" fontId="0" fillId="0" borderId="2" xfId="0" applyBorder="1"/>
    <xf numFmtId="0" fontId="0" fillId="0" borderId="35" xfId="0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166" fontId="13" fillId="4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2" fontId="13" fillId="0" borderId="0" xfId="0" applyNumberFormat="1" applyFont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166" fontId="13" fillId="0" borderId="13" xfId="0" applyNumberFormat="1" applyFont="1" applyBorder="1" applyAlignment="1">
      <alignment horizontal="center" vertical="center"/>
    </xf>
    <xf numFmtId="166" fontId="13" fillId="0" borderId="14" xfId="0" applyNumberFormat="1" applyFont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166" fontId="9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49" fontId="12" fillId="0" borderId="0" xfId="0" applyNumberFormat="1" applyFont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49" fontId="12" fillId="3" borderId="0" xfId="0" applyNumberFormat="1" applyFont="1" applyFill="1" applyAlignment="1">
      <alignment horizontal="center" vertical="center"/>
    </xf>
    <xf numFmtId="0" fontId="0" fillId="4" borderId="0" xfId="0" applyFill="1"/>
    <xf numFmtId="0" fontId="1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6" fontId="9" fillId="4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166" fontId="0" fillId="0" borderId="0" xfId="0" applyNumberFormat="1" applyAlignment="1">
      <alignment horizontal="center"/>
    </xf>
    <xf numFmtId="0" fontId="15" fillId="6" borderId="32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9" fontId="3" fillId="0" borderId="32" xfId="1" applyFont="1" applyBorder="1" applyAlignment="1">
      <alignment horizontal="center" vertical="center"/>
    </xf>
    <xf numFmtId="9" fontId="15" fillId="7" borderId="32" xfId="1" applyFont="1" applyFill="1" applyBorder="1" applyAlignment="1">
      <alignment horizontal="center" vertical="center"/>
    </xf>
    <xf numFmtId="164" fontId="3" fillId="0" borderId="32" xfId="2" applyFont="1" applyBorder="1" applyAlignment="1">
      <alignment horizontal="center" vertical="center"/>
    </xf>
    <xf numFmtId="0" fontId="17" fillId="0" borderId="0" xfId="0" applyFont="1" applyAlignment="1">
      <alignment horizontal="justify"/>
    </xf>
    <xf numFmtId="0" fontId="0" fillId="0" borderId="34" xfId="0" applyBorder="1"/>
    <xf numFmtId="0" fontId="0" fillId="0" borderId="30" xfId="0" applyBorder="1"/>
    <xf numFmtId="0" fontId="0" fillId="0" borderId="31" xfId="0" applyBorder="1"/>
    <xf numFmtId="164" fontId="15" fillId="7" borderId="32" xfId="2" applyFont="1" applyFill="1" applyBorder="1" applyAlignment="1">
      <alignment vertical="center"/>
    </xf>
    <xf numFmtId="164" fontId="15" fillId="6" borderId="32" xfId="0" applyNumberFormat="1" applyFont="1" applyFill="1" applyBorder="1" applyAlignment="1">
      <alignment horizontal="center" vertical="center"/>
    </xf>
    <xf numFmtId="10" fontId="3" fillId="0" borderId="32" xfId="1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7" fillId="0" borderId="0" xfId="0" applyFont="1"/>
    <xf numFmtId="0" fontId="6" fillId="0" borderId="24" xfId="0" applyFont="1" applyBorder="1" applyAlignment="1">
      <alignment horizontal="center" vertical="center"/>
    </xf>
    <xf numFmtId="10" fontId="15" fillId="5" borderId="8" xfId="0" applyNumberFormat="1" applyFont="1" applyFill="1" applyBorder="1" applyAlignment="1">
      <alignment horizontal="center"/>
    </xf>
    <xf numFmtId="10" fontId="15" fillId="0" borderId="9" xfId="1" applyNumberFormat="1" applyFont="1" applyFill="1" applyBorder="1" applyAlignment="1"/>
    <xf numFmtId="10" fontId="15" fillId="5" borderId="13" xfId="0" applyNumberFormat="1" applyFont="1" applyFill="1" applyBorder="1" applyAlignment="1">
      <alignment horizontal="center"/>
    </xf>
    <xf numFmtId="0" fontId="12" fillId="0" borderId="10" xfId="0" applyFont="1" applyBorder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0" fontId="15" fillId="0" borderId="14" xfId="1" applyNumberFormat="1" applyFont="1" applyFill="1" applyBorder="1" applyAlignment="1"/>
    <xf numFmtId="0" fontId="0" fillId="0" borderId="25" xfId="0" applyBorder="1"/>
    <xf numFmtId="0" fontId="0" fillId="0" borderId="19" xfId="0" applyBorder="1"/>
    <xf numFmtId="0" fontId="0" fillId="0" borderId="32" xfId="0" applyBorder="1"/>
    <xf numFmtId="10" fontId="3" fillId="8" borderId="32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/>
    </xf>
    <xf numFmtId="166" fontId="10" fillId="0" borderId="3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10" fontId="0" fillId="0" borderId="0" xfId="1" applyNumberFormat="1" applyFont="1" applyBorder="1"/>
    <xf numFmtId="166" fontId="0" fillId="0" borderId="0" xfId="0" applyNumberFormat="1"/>
    <xf numFmtId="167" fontId="0" fillId="0" borderId="0" xfId="0" applyNumberFormat="1"/>
    <xf numFmtId="164" fontId="0" fillId="0" borderId="0" xfId="4" applyFont="1" applyBorder="1"/>
    <xf numFmtId="0" fontId="21" fillId="0" borderId="4" xfId="0" applyFont="1" applyBorder="1" applyAlignment="1">
      <alignment horizontal="left" vertical="center"/>
    </xf>
    <xf numFmtId="166" fontId="10" fillId="0" borderId="1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3" fillId="4" borderId="1" xfId="0" applyFont="1" applyFill="1" applyBorder="1"/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6" fontId="14" fillId="0" borderId="11" xfId="0" applyNumberFormat="1" applyFont="1" applyBorder="1"/>
    <xf numFmtId="166" fontId="14" fillId="4" borderId="11" xfId="0" applyNumberFormat="1" applyFont="1" applyFill="1" applyBorder="1"/>
    <xf numFmtId="0" fontId="11" fillId="0" borderId="0" xfId="0" applyFont="1" applyAlignment="1">
      <alignment horizontal="left" vertical="top" wrapText="1"/>
    </xf>
    <xf numFmtId="166" fontId="9" fillId="0" borderId="3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166" fontId="0" fillId="0" borderId="1" xfId="0" applyNumberFormat="1" applyBorder="1"/>
    <xf numFmtId="166" fontId="0" fillId="4" borderId="1" xfId="0" applyNumberFormat="1" applyFill="1" applyBorder="1"/>
    <xf numFmtId="2" fontId="13" fillId="4" borderId="25" xfId="0" applyNumberFormat="1" applyFont="1" applyFill="1" applyBorder="1" applyAlignment="1">
      <alignment horizontal="center" vertical="center"/>
    </xf>
    <xf numFmtId="2" fontId="13" fillId="4" borderId="18" xfId="0" applyNumberFormat="1" applyFont="1" applyFill="1" applyBorder="1" applyAlignment="1">
      <alignment horizontal="center" vertical="center"/>
    </xf>
    <xf numFmtId="2" fontId="13" fillId="4" borderId="19" xfId="0" applyNumberFormat="1" applyFont="1" applyFill="1" applyBorder="1" applyAlignment="1">
      <alignment horizontal="center" vertical="center"/>
    </xf>
    <xf numFmtId="2" fontId="13" fillId="4" borderId="34" xfId="0" applyNumberFormat="1" applyFont="1" applyFill="1" applyBorder="1" applyAlignment="1">
      <alignment horizontal="center" vertic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33" xfId="0" applyNumberFormat="1" applyFont="1" applyFill="1" applyBorder="1" applyAlignment="1">
      <alignment horizontal="center" vertical="center"/>
    </xf>
    <xf numFmtId="2" fontId="13" fillId="4" borderId="30" xfId="0" applyNumberFormat="1" applyFont="1" applyFill="1" applyBorder="1" applyAlignment="1">
      <alignment horizontal="center" vertical="center"/>
    </xf>
    <xf numFmtId="2" fontId="13" fillId="4" borderId="31" xfId="0" applyNumberFormat="1" applyFont="1" applyFill="1" applyBorder="1" applyAlignment="1">
      <alignment horizontal="center" vertical="center"/>
    </xf>
    <xf numFmtId="2" fontId="13" fillId="4" borderId="32" xfId="0" applyNumberFormat="1" applyFont="1" applyFill="1" applyBorder="1" applyAlignment="1">
      <alignment horizontal="center" vertical="center"/>
    </xf>
    <xf numFmtId="166" fontId="13" fillId="4" borderId="25" xfId="0" applyNumberFormat="1" applyFont="1" applyFill="1" applyBorder="1" applyAlignment="1">
      <alignment horizontal="center" vertical="center"/>
    </xf>
    <xf numFmtId="166" fontId="13" fillId="4" borderId="19" xfId="0" applyNumberFormat="1" applyFont="1" applyFill="1" applyBorder="1" applyAlignment="1">
      <alignment horizontal="center" vertical="center"/>
    </xf>
    <xf numFmtId="166" fontId="13" fillId="4" borderId="34" xfId="0" applyNumberFormat="1" applyFont="1" applyFill="1" applyBorder="1" applyAlignment="1">
      <alignment horizontal="center" vertical="center"/>
    </xf>
    <xf numFmtId="166" fontId="13" fillId="4" borderId="33" xfId="0" applyNumberFormat="1" applyFont="1" applyFill="1" applyBorder="1" applyAlignment="1">
      <alignment horizontal="center" vertical="center"/>
    </xf>
    <xf numFmtId="166" fontId="13" fillId="4" borderId="30" xfId="0" applyNumberFormat="1" applyFont="1" applyFill="1" applyBorder="1" applyAlignment="1">
      <alignment horizontal="center" vertical="center"/>
    </xf>
    <xf numFmtId="166" fontId="13" fillId="4" borderId="32" xfId="0" applyNumberFormat="1" applyFont="1" applyFill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0" fontId="4" fillId="0" borderId="36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6" fontId="13" fillId="4" borderId="18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Alignment="1">
      <alignment horizontal="center" vertical="center"/>
    </xf>
    <xf numFmtId="166" fontId="13" fillId="4" borderId="3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19" fillId="9" borderId="25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6" borderId="30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6" fillId="0" borderId="3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10" fontId="0" fillId="0" borderId="3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10" fontId="0" fillId="5" borderId="38" xfId="0" applyNumberFormat="1" applyFill="1" applyBorder="1" applyAlignment="1">
      <alignment horizontal="center"/>
    </xf>
    <xf numFmtId="4" fontId="0" fillId="5" borderId="27" xfId="0" applyNumberForma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0" fontId="0" fillId="5" borderId="41" xfId="0" applyNumberFormat="1" applyFill="1" applyBorder="1" applyAlignment="1">
      <alignment horizontal="center"/>
    </xf>
    <xf numFmtId="4" fontId="0" fillId="5" borderId="42" xfId="0" applyNumberFormat="1" applyFill="1" applyBorder="1" applyAlignment="1">
      <alignment horizontal="center"/>
    </xf>
    <xf numFmtId="0" fontId="0" fillId="0" borderId="30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0" fontId="0" fillId="5" borderId="3" xfId="0" applyNumberFormat="1" applyFill="1" applyBorder="1" applyAlignment="1">
      <alignment horizontal="center"/>
    </xf>
    <xf numFmtId="4" fontId="0" fillId="5" borderId="5" xfId="0" applyNumberForma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</cellXfs>
  <cellStyles count="5">
    <cellStyle name="Moeda" xfId="4" builtinId="4"/>
    <cellStyle name="Moeda 2" xfId="2" xr:uid="{00000000-0005-0000-0000-000001000000}"/>
    <cellStyle name="Normal" xfId="0" builtinId="0"/>
    <cellStyle name="Porcentagem" xfId="1" builtinId="5"/>
    <cellStyle name="Vírgula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118568</xdr:colOff>
      <xdr:row>1</xdr:row>
      <xdr:rowOff>32449</xdr:rowOff>
    </xdr:from>
    <xdr:to>
      <xdr:col>2</xdr:col>
      <xdr:colOff>747818</xdr:colOff>
      <xdr:row>4</xdr:row>
      <xdr:rowOff>187273</xdr:rowOff>
    </xdr:to>
    <xdr:pic>
      <xdr:nvPicPr>
        <xdr:cNvPr id="2" name="Imagem 47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68" y="61024"/>
          <a:ext cx="1248375" cy="86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166193</xdr:colOff>
      <xdr:row>0</xdr:row>
      <xdr:rowOff>47625</xdr:rowOff>
    </xdr:from>
    <xdr:to>
      <xdr:col>1</xdr:col>
      <xdr:colOff>157268</xdr:colOff>
      <xdr:row>1</xdr:row>
      <xdr:rowOff>469149</xdr:rowOff>
    </xdr:to>
    <xdr:pic>
      <xdr:nvPicPr>
        <xdr:cNvPr id="2" name="Imagem 47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93" y="47625"/>
          <a:ext cx="1248375" cy="90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27"/>
  <sheetViews>
    <sheetView tabSelected="1" topLeftCell="A106" zoomScale="145" zoomScaleNormal="145" zoomScaleSheetLayoutView="100" workbookViewId="0">
      <selection activeCell="B110" sqref="B110:H112"/>
    </sheetView>
  </sheetViews>
  <sheetFormatPr defaultRowHeight="15" x14ac:dyDescent="0.25"/>
  <cols>
    <col min="1" max="1" width="1.7109375" customWidth="1"/>
    <col min="2" max="2" width="9.28515625" customWidth="1"/>
    <col min="3" max="3" width="13" customWidth="1"/>
    <col min="4" max="4" width="9.85546875" customWidth="1"/>
    <col min="5" max="5" width="46.5703125" customWidth="1"/>
    <col min="6" max="6" width="8.5703125" customWidth="1"/>
    <col min="7" max="7" width="6.140625" customWidth="1"/>
    <col min="8" max="8" width="16.5703125" customWidth="1"/>
    <col min="9" max="9" width="14.85546875" customWidth="1"/>
    <col min="10" max="10" width="15.85546875" customWidth="1"/>
    <col min="11" max="11" width="10.140625" customWidth="1"/>
    <col min="12" max="12" width="24" customWidth="1"/>
    <col min="13" max="13" width="9.140625" customWidth="1"/>
  </cols>
  <sheetData>
    <row r="1" spans="2:12" ht="2.25" customHeight="1" thickBot="1" x14ac:dyDescent="0.3"/>
    <row r="2" spans="2:12" ht="18" customHeight="1" thickBot="1" x14ac:dyDescent="0.3">
      <c r="B2" s="172"/>
      <c r="C2" s="173"/>
      <c r="D2" s="217" t="s">
        <v>81</v>
      </c>
      <c r="E2" s="218"/>
      <c r="F2" s="4" t="s">
        <v>1</v>
      </c>
      <c r="G2" s="208" t="s">
        <v>84</v>
      </c>
      <c r="H2" s="209"/>
      <c r="I2" s="209"/>
      <c r="J2" s="210"/>
      <c r="K2" s="42"/>
    </row>
    <row r="3" spans="2:12" ht="15" customHeight="1" thickBot="1" x14ac:dyDescent="0.3">
      <c r="B3" s="174"/>
      <c r="C3" s="175"/>
      <c r="D3" s="211" t="s">
        <v>82</v>
      </c>
      <c r="E3" s="212"/>
      <c r="F3" s="4" t="s">
        <v>4</v>
      </c>
      <c r="G3" s="215" t="s">
        <v>85</v>
      </c>
      <c r="H3" s="219"/>
      <c r="I3" s="219"/>
      <c r="J3" s="216"/>
      <c r="K3" s="43"/>
    </row>
    <row r="4" spans="2:12" ht="23.25" customHeight="1" thickBot="1" x14ac:dyDescent="0.3">
      <c r="B4" s="174"/>
      <c r="C4" s="175"/>
      <c r="D4" s="213" t="s">
        <v>83</v>
      </c>
      <c r="E4" s="214"/>
      <c r="F4" s="3" t="s">
        <v>7</v>
      </c>
      <c r="G4" s="220" t="s">
        <v>100</v>
      </c>
      <c r="H4" s="221"/>
      <c r="I4" s="221"/>
      <c r="J4" s="222"/>
      <c r="K4" s="44"/>
    </row>
    <row r="5" spans="2:12" ht="18" customHeight="1" thickBot="1" x14ac:dyDescent="0.3">
      <c r="B5" s="176"/>
      <c r="C5" s="177"/>
      <c r="D5" s="215" t="s">
        <v>101</v>
      </c>
      <c r="E5" s="216"/>
      <c r="F5" s="4" t="s">
        <v>51</v>
      </c>
      <c r="G5" s="223">
        <f>BDI!I6</f>
        <v>0.25</v>
      </c>
      <c r="H5" s="224"/>
      <c r="I5" s="224"/>
      <c r="J5" s="225"/>
      <c r="K5" s="45"/>
    </row>
    <row r="6" spans="2:12" ht="15" customHeight="1" thickBot="1" x14ac:dyDescent="0.3">
      <c r="B6" s="5" t="s">
        <v>11</v>
      </c>
      <c r="C6" s="5" t="s">
        <v>15</v>
      </c>
      <c r="D6" s="39" t="s">
        <v>16</v>
      </c>
      <c r="E6" s="5" t="s">
        <v>12</v>
      </c>
      <c r="F6" s="4" t="s">
        <v>34</v>
      </c>
      <c r="G6" s="5" t="s">
        <v>33</v>
      </c>
      <c r="H6" s="38" t="s">
        <v>13</v>
      </c>
      <c r="I6" s="40" t="s">
        <v>19</v>
      </c>
      <c r="J6" s="5" t="s">
        <v>14</v>
      </c>
      <c r="K6" s="46"/>
    </row>
    <row r="7" spans="2:12" ht="12.95" customHeight="1" x14ac:dyDescent="0.25">
      <c r="B7" s="160">
        <v>1</v>
      </c>
      <c r="C7" s="10"/>
      <c r="D7" s="10"/>
      <c r="E7" s="35" t="s">
        <v>176</v>
      </c>
      <c r="F7" s="10"/>
      <c r="G7" s="10"/>
      <c r="H7" s="10"/>
      <c r="I7" s="10"/>
      <c r="J7" s="11"/>
      <c r="K7" s="21"/>
    </row>
    <row r="8" spans="2:12" ht="69" customHeight="1" x14ac:dyDescent="0.25">
      <c r="B8" s="6" t="s">
        <v>23</v>
      </c>
      <c r="C8" s="7" t="s">
        <v>178</v>
      </c>
      <c r="D8" s="7" t="s">
        <v>113</v>
      </c>
      <c r="E8" s="29" t="s">
        <v>177</v>
      </c>
      <c r="F8" s="7">
        <v>1</v>
      </c>
      <c r="G8" s="7" t="s">
        <v>33</v>
      </c>
      <c r="H8" s="9">
        <v>1225.53</v>
      </c>
      <c r="I8" s="9">
        <f t="shared" ref="I8" si="0">ROUND(H8*(1+$G$5),2)</f>
        <v>1531.91</v>
      </c>
      <c r="J8" s="15">
        <f>TRUNC(F8*I8,2)</f>
        <v>1531.91</v>
      </c>
      <c r="K8" s="162"/>
    </row>
    <row r="9" spans="2:12" ht="12.95" customHeight="1" x14ac:dyDescent="0.25">
      <c r="B9" s="6"/>
      <c r="C9" s="16"/>
      <c r="D9" s="7"/>
      <c r="E9" s="152" t="s">
        <v>70</v>
      </c>
      <c r="F9" s="7"/>
      <c r="G9" s="7"/>
      <c r="H9" s="9"/>
      <c r="I9" s="9"/>
      <c r="J9" s="153">
        <f>TRUNC(SUM(J8:J8),2)</f>
        <v>1531.91</v>
      </c>
      <c r="K9" s="162"/>
    </row>
    <row r="10" spans="2:12" ht="12.95" customHeight="1" x14ac:dyDescent="0.25">
      <c r="B10" s="6"/>
      <c r="C10" s="7"/>
      <c r="D10" s="7"/>
      <c r="E10" s="26"/>
      <c r="F10" s="7"/>
      <c r="G10" s="7"/>
      <c r="H10" s="9"/>
      <c r="I10" s="9"/>
      <c r="J10" s="15"/>
      <c r="K10" s="47"/>
    </row>
    <row r="11" spans="2:12" ht="12.95" customHeight="1" x14ac:dyDescent="0.25">
      <c r="B11" s="20">
        <v>2</v>
      </c>
      <c r="C11" s="7"/>
      <c r="D11" s="7"/>
      <c r="E11" s="34" t="s">
        <v>98</v>
      </c>
      <c r="F11" s="7"/>
      <c r="G11" s="7"/>
      <c r="H11" s="9"/>
      <c r="I11" s="9"/>
      <c r="J11" s="15"/>
      <c r="K11" s="47"/>
    </row>
    <row r="12" spans="2:12" ht="12.95" customHeight="1" x14ac:dyDescent="0.25">
      <c r="B12" s="6"/>
      <c r="C12" s="7"/>
      <c r="D12" s="7"/>
      <c r="E12" s="34"/>
      <c r="F12" s="7"/>
      <c r="G12" s="7"/>
      <c r="H12" s="9"/>
      <c r="I12" s="9"/>
      <c r="J12" s="15"/>
      <c r="K12" s="47"/>
    </row>
    <row r="13" spans="2:12" ht="12.75" customHeight="1" x14ac:dyDescent="0.25">
      <c r="B13" s="6" t="s">
        <v>24</v>
      </c>
      <c r="C13" s="7"/>
      <c r="D13" s="7"/>
      <c r="E13" s="159" t="s">
        <v>166</v>
      </c>
      <c r="F13" s="8">
        <v>56</v>
      </c>
      <c r="G13" s="7" t="s">
        <v>33</v>
      </c>
      <c r="H13" s="9">
        <v>4600</v>
      </c>
      <c r="I13" s="9">
        <f>ROUND(H13*(1+$G$5),2)</f>
        <v>5750</v>
      </c>
      <c r="J13" s="15">
        <f>TRUNC(F13*I13,2)</f>
        <v>322000</v>
      </c>
      <c r="K13" s="162"/>
      <c r="L13" s="164"/>
    </row>
    <row r="14" spans="2:12" ht="12.95" customHeight="1" x14ac:dyDescent="0.25">
      <c r="B14" s="6"/>
      <c r="C14" s="16"/>
      <c r="D14" s="7"/>
      <c r="E14" s="152" t="s">
        <v>70</v>
      </c>
      <c r="F14" s="7"/>
      <c r="G14" s="7"/>
      <c r="H14" s="9"/>
      <c r="I14" s="9"/>
      <c r="J14" s="153">
        <f>TRUNC(SUM(J13:J13),2)</f>
        <v>322000</v>
      </c>
      <c r="K14" s="47"/>
    </row>
    <row r="15" spans="2:12" ht="12.95" customHeight="1" x14ac:dyDescent="0.25">
      <c r="B15" s="6"/>
      <c r="C15" s="16"/>
      <c r="D15" s="7"/>
      <c r="E15" s="152"/>
      <c r="F15" s="7"/>
      <c r="G15" s="7"/>
      <c r="H15" s="9"/>
      <c r="I15" s="9"/>
      <c r="J15" s="154"/>
      <c r="K15" s="47"/>
    </row>
    <row r="16" spans="2:12" ht="12.95" customHeight="1" x14ac:dyDescent="0.25">
      <c r="B16" s="20">
        <v>3</v>
      </c>
      <c r="C16" s="7"/>
      <c r="D16" s="7"/>
      <c r="E16" s="34" t="s">
        <v>86</v>
      </c>
      <c r="F16" s="7"/>
      <c r="G16" s="7"/>
      <c r="H16" s="9"/>
      <c r="I16" s="9"/>
      <c r="J16" s="15"/>
      <c r="K16" s="47"/>
    </row>
    <row r="17" spans="2:12" ht="38.25" customHeight="1" x14ac:dyDescent="0.25">
      <c r="B17" s="6" t="s">
        <v>25</v>
      </c>
      <c r="C17" s="7" t="s">
        <v>186</v>
      </c>
      <c r="D17" s="7" t="s">
        <v>113</v>
      </c>
      <c r="E17" s="180" t="s">
        <v>187</v>
      </c>
      <c r="F17" s="185"/>
      <c r="G17" s="7" t="s">
        <v>141</v>
      </c>
      <c r="H17" s="9">
        <v>5.26</v>
      </c>
      <c r="I17" s="9">
        <f t="shared" ref="I17:I27" si="1">ROUND(H17*(1+$G$5),2)</f>
        <v>6.58</v>
      </c>
      <c r="J17" s="15">
        <f>TRUNC(F17*I17,2)</f>
        <v>0</v>
      </c>
      <c r="K17" s="162"/>
    </row>
    <row r="18" spans="2:12" ht="25.5" customHeight="1" x14ac:dyDescent="0.25">
      <c r="B18" s="6" t="s">
        <v>26</v>
      </c>
      <c r="C18" s="7">
        <v>101617</v>
      </c>
      <c r="D18" s="7" t="s">
        <v>168</v>
      </c>
      <c r="E18" s="159" t="s">
        <v>197</v>
      </c>
      <c r="F18" s="186"/>
      <c r="G18" s="7" t="s">
        <v>18</v>
      </c>
      <c r="H18" s="9">
        <v>5.5</v>
      </c>
      <c r="I18" s="9">
        <f t="shared" si="1"/>
        <v>6.88</v>
      </c>
      <c r="J18" s="15">
        <f t="shared" ref="J18:J26" si="2">TRUNC(F18*I18,2)</f>
        <v>0</v>
      </c>
      <c r="K18" s="162"/>
    </row>
    <row r="19" spans="2:12" ht="38.25" customHeight="1" x14ac:dyDescent="0.25">
      <c r="B19" s="6" t="s">
        <v>27</v>
      </c>
      <c r="C19" s="7" t="s">
        <v>184</v>
      </c>
      <c r="D19" s="7" t="s">
        <v>113</v>
      </c>
      <c r="E19" s="159" t="s">
        <v>185</v>
      </c>
      <c r="F19" s="7"/>
      <c r="G19" s="7" t="s">
        <v>141</v>
      </c>
      <c r="H19" s="9">
        <v>337.08</v>
      </c>
      <c r="I19" s="9">
        <f t="shared" si="1"/>
        <v>421.35</v>
      </c>
      <c r="J19" s="15">
        <f t="shared" si="2"/>
        <v>0</v>
      </c>
      <c r="K19" s="162"/>
    </row>
    <row r="20" spans="2:12" ht="24.75" customHeight="1" x14ac:dyDescent="0.25">
      <c r="B20" s="6" t="s">
        <v>28</v>
      </c>
      <c r="C20" s="7" t="s">
        <v>195</v>
      </c>
      <c r="D20" s="7" t="s">
        <v>182</v>
      </c>
      <c r="E20" s="159" t="s">
        <v>196</v>
      </c>
      <c r="F20" s="186"/>
      <c r="G20" s="7" t="s">
        <v>20</v>
      </c>
      <c r="H20" s="9">
        <v>149.09</v>
      </c>
      <c r="I20" s="9">
        <f t="shared" si="1"/>
        <v>186.36</v>
      </c>
      <c r="J20" s="15">
        <f t="shared" si="2"/>
        <v>0</v>
      </c>
      <c r="K20" s="162"/>
    </row>
    <row r="21" spans="2:12" ht="24.75" customHeight="1" x14ac:dyDescent="0.25">
      <c r="B21" s="6" t="s">
        <v>29</v>
      </c>
      <c r="C21" s="7" t="s">
        <v>183</v>
      </c>
      <c r="D21" s="7" t="s">
        <v>182</v>
      </c>
      <c r="E21" s="159" t="s">
        <v>198</v>
      </c>
      <c r="F21" s="186"/>
      <c r="G21" s="7" t="s">
        <v>20</v>
      </c>
      <c r="H21" s="9">
        <v>232.78</v>
      </c>
      <c r="I21" s="9">
        <f t="shared" si="1"/>
        <v>290.98</v>
      </c>
      <c r="J21" s="181">
        <f>TRUNC(F21*I21,2)</f>
        <v>0</v>
      </c>
      <c r="K21" s="162"/>
    </row>
    <row r="22" spans="2:12" ht="24.75" customHeight="1" x14ac:dyDescent="0.25">
      <c r="B22" s="6" t="s">
        <v>159</v>
      </c>
      <c r="C22" s="7" t="s">
        <v>158</v>
      </c>
      <c r="D22" s="7" t="s">
        <v>113</v>
      </c>
      <c r="E22" s="29" t="s">
        <v>199</v>
      </c>
      <c r="F22" s="7"/>
      <c r="G22" s="7" t="s">
        <v>33</v>
      </c>
      <c r="H22" s="9">
        <v>1811.77</v>
      </c>
      <c r="I22" s="9">
        <f t="shared" si="1"/>
        <v>2264.71</v>
      </c>
      <c r="J22" s="181">
        <f t="shared" si="2"/>
        <v>0</v>
      </c>
      <c r="K22" s="162"/>
    </row>
    <row r="23" spans="2:12" ht="36.75" customHeight="1" x14ac:dyDescent="0.25">
      <c r="B23" s="6" t="s">
        <v>160</v>
      </c>
      <c r="C23" s="7">
        <v>99318</v>
      </c>
      <c r="D23" s="7" t="s">
        <v>168</v>
      </c>
      <c r="E23" s="29" t="s">
        <v>181</v>
      </c>
      <c r="F23" s="7"/>
      <c r="G23" s="7" t="s">
        <v>20</v>
      </c>
      <c r="H23" s="9">
        <v>267.32</v>
      </c>
      <c r="I23" s="9">
        <f t="shared" si="1"/>
        <v>334.15</v>
      </c>
      <c r="J23" s="181">
        <f t="shared" si="2"/>
        <v>0</v>
      </c>
      <c r="K23" s="162"/>
    </row>
    <row r="24" spans="2:12" ht="39" customHeight="1" x14ac:dyDescent="0.25">
      <c r="B24" s="6" t="s">
        <v>161</v>
      </c>
      <c r="C24" s="7" t="s">
        <v>164</v>
      </c>
      <c r="D24" s="7" t="s">
        <v>113</v>
      </c>
      <c r="E24" s="29" t="s">
        <v>180</v>
      </c>
      <c r="F24" s="7"/>
      <c r="G24" s="7" t="s">
        <v>33</v>
      </c>
      <c r="H24" s="9">
        <v>428.98</v>
      </c>
      <c r="I24" s="9">
        <f t="shared" si="1"/>
        <v>536.23</v>
      </c>
      <c r="J24" s="181">
        <f t="shared" si="2"/>
        <v>0</v>
      </c>
      <c r="K24" s="162"/>
    </row>
    <row r="25" spans="2:12" ht="37.5" customHeight="1" x14ac:dyDescent="0.25">
      <c r="B25" s="6" t="s">
        <v>162</v>
      </c>
      <c r="C25" s="7" t="s">
        <v>156</v>
      </c>
      <c r="D25" s="7" t="s">
        <v>113</v>
      </c>
      <c r="E25" s="29" t="s">
        <v>157</v>
      </c>
      <c r="F25" s="7"/>
      <c r="G25" s="7" t="s">
        <v>33</v>
      </c>
      <c r="H25" s="9">
        <v>1130.1400000000001</v>
      </c>
      <c r="I25" s="9">
        <f t="shared" si="1"/>
        <v>1412.68</v>
      </c>
      <c r="J25" s="181">
        <f t="shared" si="2"/>
        <v>0</v>
      </c>
      <c r="K25" s="162"/>
    </row>
    <row r="26" spans="2:12" ht="25.5" customHeight="1" x14ac:dyDescent="0.25">
      <c r="B26" s="6" t="s">
        <v>163</v>
      </c>
      <c r="C26" s="7">
        <v>93382</v>
      </c>
      <c r="D26" s="7" t="s">
        <v>168</v>
      </c>
      <c r="E26" s="29" t="s">
        <v>179</v>
      </c>
      <c r="F26" s="185"/>
      <c r="G26" s="7" t="s">
        <v>141</v>
      </c>
      <c r="H26" s="9">
        <v>28.38</v>
      </c>
      <c r="I26" s="9">
        <f t="shared" si="1"/>
        <v>35.479999999999997</v>
      </c>
      <c r="J26" s="181">
        <f t="shared" si="2"/>
        <v>0</v>
      </c>
      <c r="K26" s="162"/>
    </row>
    <row r="27" spans="2:12" ht="25.5" customHeight="1" x14ac:dyDescent="0.25">
      <c r="B27" s="6" t="s">
        <v>165</v>
      </c>
      <c r="C27" s="7">
        <v>1</v>
      </c>
      <c r="D27" s="29" t="s">
        <v>188</v>
      </c>
      <c r="E27" s="29" t="s">
        <v>189</v>
      </c>
      <c r="F27" s="7"/>
      <c r="G27" s="7" t="s">
        <v>33</v>
      </c>
      <c r="H27" s="9">
        <v>6118.78</v>
      </c>
      <c r="I27" s="9">
        <f t="shared" si="1"/>
        <v>7648.48</v>
      </c>
      <c r="J27" s="181">
        <f>TRUNC(F27*I27,2)</f>
        <v>0</v>
      </c>
      <c r="K27" s="162"/>
    </row>
    <row r="28" spans="2:12" ht="12.95" customHeight="1" x14ac:dyDescent="0.25">
      <c r="B28" s="2"/>
      <c r="C28" s="1"/>
      <c r="D28" s="7"/>
      <c r="E28" s="152" t="s">
        <v>70</v>
      </c>
      <c r="F28" s="7"/>
      <c r="G28" s="7"/>
      <c r="H28" s="9"/>
      <c r="I28" s="9"/>
      <c r="J28" s="153">
        <f>TRUNC(SUM(J17:J27),2)</f>
        <v>0</v>
      </c>
      <c r="K28" s="47"/>
      <c r="L28" s="50"/>
    </row>
    <row r="29" spans="2:12" ht="12.95" customHeight="1" x14ac:dyDescent="0.25">
      <c r="B29" s="2"/>
      <c r="C29" s="1"/>
      <c r="D29" s="1"/>
      <c r="E29" s="1"/>
      <c r="F29" s="1"/>
      <c r="G29" s="1"/>
      <c r="H29" s="1"/>
      <c r="I29" s="1"/>
      <c r="J29" s="23"/>
      <c r="K29" s="47"/>
      <c r="L29" s="50"/>
    </row>
    <row r="30" spans="2:12" ht="12.95" customHeight="1" x14ac:dyDescent="0.25">
      <c r="B30" s="20">
        <v>4</v>
      </c>
      <c r="C30" s="26"/>
      <c r="D30" s="26"/>
      <c r="E30" s="28" t="s">
        <v>201</v>
      </c>
      <c r="F30" s="7"/>
      <c r="G30" s="26"/>
      <c r="H30" s="9"/>
      <c r="I30" s="9"/>
      <c r="J30" s="37"/>
      <c r="K30" s="47"/>
    </row>
    <row r="31" spans="2:12" ht="37.5" customHeight="1" x14ac:dyDescent="0.25">
      <c r="B31" s="6" t="s">
        <v>75</v>
      </c>
      <c r="C31" s="7" t="s">
        <v>186</v>
      </c>
      <c r="D31" s="7" t="s">
        <v>113</v>
      </c>
      <c r="E31" s="29" t="s">
        <v>200</v>
      </c>
      <c r="F31" s="7">
        <v>1794.96</v>
      </c>
      <c r="G31" s="7" t="s">
        <v>141</v>
      </c>
      <c r="H31" s="9">
        <v>5.26</v>
      </c>
      <c r="I31" s="9">
        <f>ROUND(H31*(1+$G$5),2)</f>
        <v>6.58</v>
      </c>
      <c r="J31" s="37">
        <f>TRUNC(F31*I31,2)</f>
        <v>11810.83</v>
      </c>
      <c r="K31" s="47"/>
    </row>
    <row r="32" spans="2:12" ht="27.75" customHeight="1" x14ac:dyDescent="0.25">
      <c r="B32" s="6" t="s">
        <v>76</v>
      </c>
      <c r="C32" s="7" t="s">
        <v>193</v>
      </c>
      <c r="D32" s="7" t="s">
        <v>113</v>
      </c>
      <c r="E32" s="29" t="s">
        <v>202</v>
      </c>
      <c r="F32" s="7">
        <v>1665.33</v>
      </c>
      <c r="G32" s="7" t="s">
        <v>141</v>
      </c>
      <c r="H32" s="9">
        <v>28.38</v>
      </c>
      <c r="I32" s="9">
        <f>ROUND(H32*(1+$G$5),2)</f>
        <v>35.479999999999997</v>
      </c>
      <c r="J32" s="37">
        <f>TRUNC(F32*I32,2)</f>
        <v>59085.9</v>
      </c>
      <c r="K32" s="47"/>
    </row>
    <row r="33" spans="2:11" ht="38.25" customHeight="1" x14ac:dyDescent="0.25">
      <c r="B33" s="13" t="s">
        <v>75</v>
      </c>
      <c r="C33" s="7">
        <v>90701</v>
      </c>
      <c r="D33" s="7" t="s">
        <v>168</v>
      </c>
      <c r="E33" s="29" t="s">
        <v>192</v>
      </c>
      <c r="F33" s="8">
        <v>2493</v>
      </c>
      <c r="G33" s="7" t="s">
        <v>20</v>
      </c>
      <c r="H33" s="12">
        <v>66.47</v>
      </c>
      <c r="I33" s="9">
        <f t="shared" ref="I33:I54" si="3">ROUND(H33*(1+$G$5),2)</f>
        <v>83.09</v>
      </c>
      <c r="J33" s="15">
        <f t="shared" ref="J33:J54" si="4">TRUNC(F33*I33,2)</f>
        <v>207143.37</v>
      </c>
      <c r="K33" s="162"/>
    </row>
    <row r="34" spans="2:11" ht="49.5" customHeight="1" x14ac:dyDescent="0.25">
      <c r="B34" s="6" t="s">
        <v>76</v>
      </c>
      <c r="C34" s="7">
        <v>98422</v>
      </c>
      <c r="D34" s="7" t="s">
        <v>168</v>
      </c>
      <c r="E34" s="29" t="s">
        <v>190</v>
      </c>
      <c r="F34" s="8">
        <v>8</v>
      </c>
      <c r="G34" s="7" t="s">
        <v>33</v>
      </c>
      <c r="H34" s="12">
        <v>2118.87</v>
      </c>
      <c r="I34" s="9">
        <f t="shared" si="3"/>
        <v>2648.59</v>
      </c>
      <c r="J34" s="15">
        <f t="shared" si="4"/>
        <v>21188.720000000001</v>
      </c>
      <c r="K34" s="162"/>
    </row>
    <row r="35" spans="2:11" ht="50.25" customHeight="1" x14ac:dyDescent="0.25">
      <c r="B35" s="13" t="s">
        <v>77</v>
      </c>
      <c r="C35" s="7">
        <v>98423</v>
      </c>
      <c r="D35" s="7" t="s">
        <v>168</v>
      </c>
      <c r="E35" s="29" t="s">
        <v>205</v>
      </c>
      <c r="F35" s="8">
        <v>9</v>
      </c>
      <c r="G35" s="7" t="s">
        <v>33</v>
      </c>
      <c r="H35" s="12">
        <v>1635.24</v>
      </c>
      <c r="I35" s="9">
        <f t="shared" si="3"/>
        <v>2044.05</v>
      </c>
      <c r="J35" s="15">
        <f t="shared" si="4"/>
        <v>18396.45</v>
      </c>
      <c r="K35" s="162"/>
    </row>
    <row r="36" spans="2:11" ht="77.25" customHeight="1" x14ac:dyDescent="0.25">
      <c r="B36" s="13" t="s">
        <v>78</v>
      </c>
      <c r="C36" s="7">
        <v>93356</v>
      </c>
      <c r="D36" s="7" t="s">
        <v>168</v>
      </c>
      <c r="E36" s="29" t="s">
        <v>191</v>
      </c>
      <c r="F36" s="8">
        <v>202</v>
      </c>
      <c r="G36" s="7" t="s">
        <v>33</v>
      </c>
      <c r="H36" s="12">
        <v>517.05999999999995</v>
      </c>
      <c r="I36" s="9">
        <f t="shared" si="3"/>
        <v>646.33000000000004</v>
      </c>
      <c r="J36" s="15">
        <f t="shared" si="4"/>
        <v>130558.66</v>
      </c>
      <c r="K36" s="162"/>
    </row>
    <row r="37" spans="2:11" ht="12.95" customHeight="1" x14ac:dyDescent="0.25">
      <c r="B37" s="13"/>
      <c r="C37" s="7"/>
      <c r="D37" s="7"/>
      <c r="E37" s="24" t="s">
        <v>87</v>
      </c>
      <c r="F37" s="17"/>
      <c r="G37" s="7"/>
      <c r="H37" s="9"/>
      <c r="I37" s="9"/>
      <c r="J37" s="167">
        <f>TRUNC(SUM(J31:J36),2)</f>
        <v>448183.93</v>
      </c>
      <c r="K37" s="162"/>
    </row>
    <row r="38" spans="2:11" ht="12.95" customHeight="1" x14ac:dyDescent="0.25">
      <c r="B38" s="6"/>
      <c r="C38" s="7"/>
      <c r="D38" s="7"/>
      <c r="E38" s="24"/>
      <c r="F38" s="17"/>
      <c r="G38" s="7"/>
      <c r="H38" s="9"/>
      <c r="I38" s="9"/>
      <c r="J38" s="15"/>
      <c r="K38" s="162"/>
    </row>
    <row r="39" spans="2:11" ht="12.95" customHeight="1" x14ac:dyDescent="0.25">
      <c r="B39" s="168">
        <v>5</v>
      </c>
      <c r="C39" s="155"/>
      <c r="D39" s="155"/>
      <c r="E39" s="166" t="s">
        <v>88</v>
      </c>
      <c r="F39" s="156"/>
      <c r="G39" s="155"/>
      <c r="H39" s="157"/>
      <c r="I39" s="9"/>
      <c r="J39" s="15"/>
      <c r="K39" s="162"/>
    </row>
    <row r="40" spans="2:11" ht="39" customHeight="1" x14ac:dyDescent="0.25">
      <c r="B40" s="13" t="s">
        <v>30</v>
      </c>
      <c r="C40" s="155" t="s">
        <v>186</v>
      </c>
      <c r="D40" s="155" t="s">
        <v>113</v>
      </c>
      <c r="E40" s="187" t="s">
        <v>200</v>
      </c>
      <c r="F40" s="156">
        <v>698.04</v>
      </c>
      <c r="G40" s="155" t="s">
        <v>141</v>
      </c>
      <c r="H40" s="157">
        <v>5.26</v>
      </c>
      <c r="I40" s="9">
        <f>ROUND(H40*(1+$G$5),2)</f>
        <v>6.58</v>
      </c>
      <c r="J40" s="15">
        <f>TRUNC(F40*I40,2)</f>
        <v>4593.1000000000004</v>
      </c>
      <c r="K40" s="162"/>
    </row>
    <row r="41" spans="2:11" ht="24.75" customHeight="1" x14ac:dyDescent="0.25">
      <c r="B41" s="6" t="s">
        <v>167</v>
      </c>
      <c r="C41" s="7" t="s">
        <v>193</v>
      </c>
      <c r="D41" s="7" t="s">
        <v>113</v>
      </c>
      <c r="E41" s="161" t="s">
        <v>194</v>
      </c>
      <c r="F41" s="17">
        <v>2493</v>
      </c>
      <c r="G41" s="7" t="s">
        <v>20</v>
      </c>
      <c r="H41" s="9">
        <v>42.66</v>
      </c>
      <c r="I41" s="9">
        <f>ROUND(H41*(1+$G$5),2)</f>
        <v>53.33</v>
      </c>
      <c r="J41" s="15">
        <f>TRUNC(F41*I41,2)</f>
        <v>132951.69</v>
      </c>
      <c r="K41" s="162"/>
    </row>
    <row r="42" spans="2:11" ht="39.75" customHeight="1" x14ac:dyDescent="0.25">
      <c r="B42" s="13" t="s">
        <v>31</v>
      </c>
      <c r="C42" s="29" t="s">
        <v>171</v>
      </c>
      <c r="E42" s="29" t="s">
        <v>169</v>
      </c>
      <c r="F42" s="8">
        <v>17</v>
      </c>
      <c r="G42" s="7" t="s">
        <v>33</v>
      </c>
      <c r="H42" s="9">
        <v>28</v>
      </c>
      <c r="I42" s="9">
        <f t="shared" si="3"/>
        <v>35</v>
      </c>
      <c r="J42" s="15">
        <f t="shared" si="4"/>
        <v>595</v>
      </c>
      <c r="K42" s="162"/>
    </row>
    <row r="43" spans="2:11" ht="39.75" customHeight="1" x14ac:dyDescent="0.25">
      <c r="B43" s="13" t="s">
        <v>32</v>
      </c>
      <c r="C43" s="184">
        <v>89355</v>
      </c>
      <c r="D43" s="7" t="s">
        <v>168</v>
      </c>
      <c r="E43" s="29" t="s">
        <v>206</v>
      </c>
      <c r="F43" s="8">
        <v>808</v>
      </c>
      <c r="G43" s="7" t="s">
        <v>20</v>
      </c>
      <c r="H43" s="9">
        <v>18.79</v>
      </c>
      <c r="I43" s="9">
        <f t="shared" si="3"/>
        <v>23.49</v>
      </c>
      <c r="J43" s="15">
        <f t="shared" si="4"/>
        <v>18979.919999999998</v>
      </c>
      <c r="K43" s="162"/>
    </row>
    <row r="44" spans="2:11" ht="39.75" customHeight="1" x14ac:dyDescent="0.25">
      <c r="B44" s="13" t="s">
        <v>170</v>
      </c>
      <c r="C44" s="184">
        <v>2</v>
      </c>
      <c r="D44" s="184" t="s">
        <v>188</v>
      </c>
      <c r="E44" s="29" t="s">
        <v>207</v>
      </c>
      <c r="F44" s="8">
        <v>202</v>
      </c>
      <c r="G44" s="7" t="s">
        <v>33</v>
      </c>
      <c r="H44" s="9">
        <v>27.95</v>
      </c>
      <c r="I44" s="9">
        <f t="shared" si="3"/>
        <v>34.94</v>
      </c>
      <c r="J44" s="15">
        <f t="shared" si="4"/>
        <v>7057.88</v>
      </c>
      <c r="K44" s="162"/>
    </row>
    <row r="45" spans="2:11" ht="39.75" customHeight="1" x14ac:dyDescent="0.25">
      <c r="B45" s="13" t="s">
        <v>203</v>
      </c>
      <c r="C45" s="184">
        <v>3</v>
      </c>
      <c r="D45" s="184" t="s">
        <v>188</v>
      </c>
      <c r="E45" s="29" t="s">
        <v>208</v>
      </c>
      <c r="F45" s="8">
        <v>202</v>
      </c>
      <c r="G45" s="7" t="s">
        <v>33</v>
      </c>
      <c r="H45" s="9">
        <v>4.53</v>
      </c>
      <c r="I45" s="9">
        <f t="shared" si="3"/>
        <v>5.66</v>
      </c>
      <c r="J45" s="15">
        <f t="shared" si="4"/>
        <v>1143.32</v>
      </c>
      <c r="K45" s="162"/>
    </row>
    <row r="46" spans="2:11" ht="39.75" customHeight="1" x14ac:dyDescent="0.25">
      <c r="B46" s="13" t="s">
        <v>204</v>
      </c>
      <c r="C46" s="184">
        <v>93382</v>
      </c>
      <c r="D46" s="7" t="s">
        <v>168</v>
      </c>
      <c r="E46" s="29" t="s">
        <v>202</v>
      </c>
      <c r="F46" s="8">
        <v>636.84</v>
      </c>
      <c r="G46" s="7" t="s">
        <v>141</v>
      </c>
      <c r="H46" s="9">
        <v>28.38</v>
      </c>
      <c r="I46" s="9">
        <f>ROUND(H46*(1+$G$5),2)</f>
        <v>35.479999999999997</v>
      </c>
      <c r="J46" s="15">
        <f>TRUNC(F46*I46,2)</f>
        <v>22595.08</v>
      </c>
      <c r="K46" s="162"/>
    </row>
    <row r="47" spans="2:11" ht="12.95" customHeight="1" x14ac:dyDescent="0.25">
      <c r="B47" s="6"/>
      <c r="C47" s="7"/>
      <c r="D47" s="7"/>
      <c r="E47" s="24" t="s">
        <v>89</v>
      </c>
      <c r="F47" s="17"/>
      <c r="G47" s="7"/>
      <c r="H47" s="9"/>
      <c r="I47" s="9"/>
      <c r="J47" s="167">
        <f>TRUNC(SUM(J40:J46),2)</f>
        <v>187915.99</v>
      </c>
      <c r="K47" s="162"/>
    </row>
    <row r="48" spans="2:11" ht="12.95" customHeight="1" x14ac:dyDescent="0.25">
      <c r="B48" s="13"/>
      <c r="C48" s="7"/>
      <c r="D48" s="7"/>
      <c r="E48" s="36"/>
      <c r="F48" s="17"/>
      <c r="G48" s="7"/>
      <c r="H48" s="9"/>
      <c r="I48" s="9"/>
      <c r="J48" s="15"/>
      <c r="K48" s="162"/>
    </row>
    <row r="49" spans="2:11" ht="12.95" customHeight="1" x14ac:dyDescent="0.25">
      <c r="B49" s="168">
        <v>6</v>
      </c>
      <c r="C49" s="7"/>
      <c r="D49" s="7"/>
      <c r="E49" s="169" t="s">
        <v>90</v>
      </c>
      <c r="F49" s="17"/>
      <c r="G49" s="7"/>
      <c r="H49" s="9"/>
      <c r="I49" s="9"/>
      <c r="J49" s="15"/>
      <c r="K49" s="162"/>
    </row>
    <row r="50" spans="2:11" ht="37.5" customHeight="1" x14ac:dyDescent="0.25">
      <c r="B50" s="6" t="s">
        <v>79</v>
      </c>
      <c r="C50" s="7" t="s">
        <v>145</v>
      </c>
      <c r="D50" s="7" t="s">
        <v>113</v>
      </c>
      <c r="E50" s="161" t="s">
        <v>146</v>
      </c>
      <c r="F50" s="182">
        <v>4260</v>
      </c>
      <c r="G50" s="7" t="s">
        <v>20</v>
      </c>
      <c r="H50" s="9">
        <v>37.549999999999997</v>
      </c>
      <c r="I50" s="9">
        <f t="shared" si="3"/>
        <v>46.94</v>
      </c>
      <c r="J50" s="15">
        <f t="shared" si="4"/>
        <v>199964.4</v>
      </c>
      <c r="K50" s="162"/>
    </row>
    <row r="51" spans="2:11" ht="12.95" customHeight="1" x14ac:dyDescent="0.25">
      <c r="B51" s="13"/>
      <c r="C51" s="7"/>
      <c r="D51" s="7"/>
      <c r="E51" s="169" t="s">
        <v>91</v>
      </c>
      <c r="F51" s="17"/>
      <c r="G51" s="7"/>
      <c r="H51" s="9"/>
      <c r="I51" s="9"/>
      <c r="J51" s="167">
        <f>J50</f>
        <v>199964.4</v>
      </c>
      <c r="K51" s="162"/>
    </row>
    <row r="52" spans="2:11" ht="12.95" customHeight="1" x14ac:dyDescent="0.25">
      <c r="B52" s="13"/>
      <c r="C52" s="7"/>
      <c r="D52" s="7"/>
      <c r="E52" s="24"/>
      <c r="F52" s="17"/>
      <c r="G52" s="7"/>
      <c r="H52" s="9"/>
      <c r="I52" s="9"/>
      <c r="J52" s="15"/>
      <c r="K52" s="162"/>
    </row>
    <row r="53" spans="2:11" ht="12.95" customHeight="1" x14ac:dyDescent="0.25">
      <c r="B53" s="20">
        <v>7</v>
      </c>
      <c r="C53" s="7"/>
      <c r="D53" s="7"/>
      <c r="E53" s="169" t="s">
        <v>92</v>
      </c>
      <c r="F53" s="17"/>
      <c r="G53" s="7"/>
      <c r="H53" s="9"/>
      <c r="I53" s="9"/>
      <c r="J53" s="15"/>
      <c r="K53" s="162"/>
    </row>
    <row r="54" spans="2:11" ht="12.95" customHeight="1" x14ac:dyDescent="0.25">
      <c r="B54" s="13" t="s">
        <v>93</v>
      </c>
      <c r="C54" s="7" t="s">
        <v>114</v>
      </c>
      <c r="D54" s="7" t="s">
        <v>113</v>
      </c>
      <c r="E54" s="24" t="s">
        <v>128</v>
      </c>
      <c r="F54" s="17">
        <v>18</v>
      </c>
      <c r="G54" s="7" t="s">
        <v>33</v>
      </c>
      <c r="H54" s="9">
        <v>84.89</v>
      </c>
      <c r="I54" s="9">
        <f t="shared" si="3"/>
        <v>106.11</v>
      </c>
      <c r="J54" s="15">
        <f t="shared" si="4"/>
        <v>1909.98</v>
      </c>
      <c r="K54" s="162"/>
    </row>
    <row r="55" spans="2:11" ht="27" customHeight="1" x14ac:dyDescent="0.25">
      <c r="B55" s="13" t="s">
        <v>102</v>
      </c>
      <c r="C55" s="7" t="s">
        <v>115</v>
      </c>
      <c r="D55" s="7" t="s">
        <v>113</v>
      </c>
      <c r="E55" s="161" t="s">
        <v>129</v>
      </c>
      <c r="F55" s="17">
        <v>3308.2</v>
      </c>
      <c r="G55" s="7" t="s">
        <v>141</v>
      </c>
      <c r="H55" s="9">
        <v>3.61</v>
      </c>
      <c r="I55" s="9">
        <f t="shared" ref="I55:I66" si="5">ROUND(H55*(1+$G$5),2)</f>
        <v>4.51</v>
      </c>
      <c r="J55" s="15">
        <f t="shared" ref="J55:J66" si="6">TRUNC(F55*I55,2)</f>
        <v>14919.98</v>
      </c>
      <c r="K55" s="162"/>
    </row>
    <row r="56" spans="2:11" ht="37.5" customHeight="1" x14ac:dyDescent="0.25">
      <c r="B56" s="13" t="s">
        <v>124</v>
      </c>
      <c r="C56" s="7" t="s">
        <v>116</v>
      </c>
      <c r="D56" s="7" t="s">
        <v>113</v>
      </c>
      <c r="E56" s="161" t="s">
        <v>130</v>
      </c>
      <c r="F56" s="183">
        <v>3308.2</v>
      </c>
      <c r="G56" s="7" t="s">
        <v>141</v>
      </c>
      <c r="H56" s="9">
        <v>6.67</v>
      </c>
      <c r="I56" s="9">
        <f t="shared" si="5"/>
        <v>8.34</v>
      </c>
      <c r="J56" s="15">
        <f t="shared" si="6"/>
        <v>27590.38</v>
      </c>
      <c r="K56" s="162"/>
    </row>
    <row r="57" spans="2:11" ht="12.95" customHeight="1" x14ac:dyDescent="0.25">
      <c r="B57" s="13" t="s">
        <v>103</v>
      </c>
      <c r="C57" s="7" t="s">
        <v>117</v>
      </c>
      <c r="D57" s="7" t="s">
        <v>113</v>
      </c>
      <c r="E57" s="24" t="s">
        <v>131</v>
      </c>
      <c r="F57" s="182">
        <v>16541</v>
      </c>
      <c r="G57" s="7" t="s">
        <v>18</v>
      </c>
      <c r="H57" s="9">
        <v>1</v>
      </c>
      <c r="I57" s="9">
        <f t="shared" si="5"/>
        <v>1.25</v>
      </c>
      <c r="J57" s="15">
        <f t="shared" si="6"/>
        <v>20676.25</v>
      </c>
      <c r="K57" s="162"/>
    </row>
    <row r="58" spans="2:11" ht="87" customHeight="1" x14ac:dyDescent="0.25">
      <c r="B58" s="13" t="s">
        <v>104</v>
      </c>
      <c r="C58" s="7" t="s">
        <v>118</v>
      </c>
      <c r="D58" s="7" t="s">
        <v>113</v>
      </c>
      <c r="E58" s="161" t="s">
        <v>132</v>
      </c>
      <c r="F58" s="183">
        <v>2481.15</v>
      </c>
      <c r="G58" s="7" t="s">
        <v>141</v>
      </c>
      <c r="H58" s="9">
        <v>17.75</v>
      </c>
      <c r="I58" s="9">
        <f t="shared" si="5"/>
        <v>22.19</v>
      </c>
      <c r="J58" s="15">
        <f t="shared" si="6"/>
        <v>55056.71</v>
      </c>
      <c r="K58" s="162"/>
    </row>
    <row r="59" spans="2:11" ht="37.5" customHeight="1" x14ac:dyDescent="0.25">
      <c r="B59" s="13" t="s">
        <v>105</v>
      </c>
      <c r="C59" s="29" t="s">
        <v>119</v>
      </c>
      <c r="D59" s="7"/>
      <c r="E59" s="161" t="s">
        <v>133</v>
      </c>
      <c r="F59" s="183">
        <v>2481.15</v>
      </c>
      <c r="G59" s="7" t="s">
        <v>141</v>
      </c>
      <c r="H59" s="9">
        <v>16.670000000000002</v>
      </c>
      <c r="I59" s="9">
        <f t="shared" si="5"/>
        <v>20.84</v>
      </c>
      <c r="J59" s="15">
        <f t="shared" si="6"/>
        <v>51707.16</v>
      </c>
      <c r="K59" s="162"/>
    </row>
    <row r="60" spans="2:11" ht="26.25" customHeight="1" x14ac:dyDescent="0.25">
      <c r="B60" s="13" t="s">
        <v>106</v>
      </c>
      <c r="C60" s="7" t="s">
        <v>120</v>
      </c>
      <c r="D60" s="7" t="s">
        <v>113</v>
      </c>
      <c r="E60" s="161" t="s">
        <v>134</v>
      </c>
      <c r="F60" s="182">
        <v>49623</v>
      </c>
      <c r="G60" s="7" t="s">
        <v>144</v>
      </c>
      <c r="H60" s="9">
        <v>1.2</v>
      </c>
      <c r="I60" s="9">
        <f t="shared" si="5"/>
        <v>1.5</v>
      </c>
      <c r="J60" s="15">
        <f t="shared" si="6"/>
        <v>74434.5</v>
      </c>
      <c r="K60" s="162"/>
    </row>
    <row r="61" spans="2:11" ht="37.5" customHeight="1" x14ac:dyDescent="0.25">
      <c r="B61" s="13" t="s">
        <v>107</v>
      </c>
      <c r="C61" s="7" t="s">
        <v>121</v>
      </c>
      <c r="D61" s="7" t="s">
        <v>113</v>
      </c>
      <c r="E61" s="161" t="s">
        <v>135</v>
      </c>
      <c r="F61" s="182">
        <v>16541</v>
      </c>
      <c r="G61" s="7" t="s">
        <v>18</v>
      </c>
      <c r="H61" s="9">
        <v>3.94</v>
      </c>
      <c r="I61" s="9">
        <f t="shared" si="5"/>
        <v>4.93</v>
      </c>
      <c r="J61" s="15">
        <f t="shared" si="6"/>
        <v>81547.13</v>
      </c>
      <c r="K61" s="162"/>
    </row>
    <row r="62" spans="2:11" ht="37.5" customHeight="1" x14ac:dyDescent="0.25">
      <c r="B62" s="13" t="s">
        <v>108</v>
      </c>
      <c r="C62" s="7" t="s">
        <v>122</v>
      </c>
      <c r="D62" s="7" t="s">
        <v>113</v>
      </c>
      <c r="E62" s="161" t="s">
        <v>136</v>
      </c>
      <c r="F62" s="183">
        <v>14650.6</v>
      </c>
      <c r="G62" s="7" t="s">
        <v>18</v>
      </c>
      <c r="H62" s="9">
        <v>2.27</v>
      </c>
      <c r="I62" s="9">
        <f t="shared" si="5"/>
        <v>2.84</v>
      </c>
      <c r="J62" s="15">
        <f t="shared" si="6"/>
        <v>41607.699999999997</v>
      </c>
      <c r="K62" s="162"/>
    </row>
    <row r="63" spans="2:11" ht="63" customHeight="1" x14ac:dyDescent="0.25">
      <c r="B63" s="13" t="s">
        <v>109</v>
      </c>
      <c r="C63" s="7" t="s">
        <v>123</v>
      </c>
      <c r="D63" s="7" t="s">
        <v>113</v>
      </c>
      <c r="E63" s="161" t="s">
        <v>137</v>
      </c>
      <c r="F63" s="183">
        <v>1230.6500000000001</v>
      </c>
      <c r="G63" s="7" t="s">
        <v>142</v>
      </c>
      <c r="H63" s="9">
        <v>461.08</v>
      </c>
      <c r="I63" s="9">
        <f t="shared" si="5"/>
        <v>576.35</v>
      </c>
      <c r="J63" s="15">
        <f t="shared" si="6"/>
        <v>709285.12</v>
      </c>
      <c r="K63" s="162"/>
    </row>
    <row r="64" spans="2:11" ht="36.75" customHeight="1" x14ac:dyDescent="0.25">
      <c r="B64" s="13" t="s">
        <v>110</v>
      </c>
      <c r="C64" s="7" t="s">
        <v>125</v>
      </c>
      <c r="D64" s="7" t="s">
        <v>113</v>
      </c>
      <c r="E64" s="161" t="s">
        <v>138</v>
      </c>
      <c r="F64" s="183">
        <v>28920.27</v>
      </c>
      <c r="G64" s="7" t="s">
        <v>143</v>
      </c>
      <c r="H64" s="9">
        <v>0.77</v>
      </c>
      <c r="I64" s="9">
        <f t="shared" si="5"/>
        <v>0.96</v>
      </c>
      <c r="J64" s="15">
        <f t="shared" si="6"/>
        <v>27763.45</v>
      </c>
      <c r="K64" s="162"/>
    </row>
    <row r="65" spans="2:12" ht="37.5" customHeight="1" x14ac:dyDescent="0.25">
      <c r="B65" s="13" t="s">
        <v>111</v>
      </c>
      <c r="C65" s="7" t="s">
        <v>126</v>
      </c>
      <c r="D65" s="7" t="s">
        <v>113</v>
      </c>
      <c r="E65" s="161" t="s">
        <v>139</v>
      </c>
      <c r="F65" s="183">
        <v>39380.800000000003</v>
      </c>
      <c r="G65" s="7" t="s">
        <v>143</v>
      </c>
      <c r="H65" s="9">
        <v>0.72</v>
      </c>
      <c r="I65" s="9">
        <f t="shared" si="5"/>
        <v>0.9</v>
      </c>
      <c r="J65" s="15">
        <f t="shared" si="6"/>
        <v>35442.720000000001</v>
      </c>
      <c r="K65" s="162"/>
    </row>
    <row r="66" spans="2:12" ht="62.25" customHeight="1" x14ac:dyDescent="0.25">
      <c r="B66" s="13" t="s">
        <v>112</v>
      </c>
      <c r="C66" s="7" t="s">
        <v>127</v>
      </c>
      <c r="D66" s="7" t="s">
        <v>113</v>
      </c>
      <c r="E66" s="161" t="s">
        <v>140</v>
      </c>
      <c r="F66" s="183">
        <v>18459.75</v>
      </c>
      <c r="G66" s="7" t="s">
        <v>143</v>
      </c>
      <c r="H66" s="9">
        <v>0.67</v>
      </c>
      <c r="I66" s="9">
        <f t="shared" si="5"/>
        <v>0.84</v>
      </c>
      <c r="J66" s="15">
        <f t="shared" si="6"/>
        <v>15506.19</v>
      </c>
      <c r="K66" s="162"/>
    </row>
    <row r="67" spans="2:12" ht="12.95" customHeight="1" x14ac:dyDescent="0.25">
      <c r="B67" s="22"/>
      <c r="C67" s="7"/>
      <c r="D67" s="7"/>
      <c r="E67" s="27" t="s">
        <v>175</v>
      </c>
      <c r="F67" s="18"/>
      <c r="G67" s="7"/>
      <c r="H67" s="9"/>
      <c r="I67" s="9"/>
      <c r="J67" s="167">
        <f>TRUNC(SUM(J54:J66),2)</f>
        <v>1157447.27</v>
      </c>
      <c r="K67" s="162"/>
    </row>
    <row r="68" spans="2:12" ht="12.95" customHeight="1" x14ac:dyDescent="0.25">
      <c r="B68" s="20">
        <v>8</v>
      </c>
      <c r="C68" s="7"/>
      <c r="D68" s="7"/>
      <c r="E68" s="28" t="s">
        <v>99</v>
      </c>
      <c r="F68" s="7"/>
      <c r="G68" s="7"/>
      <c r="H68" s="9"/>
      <c r="I68" s="9"/>
      <c r="J68" s="15"/>
      <c r="K68" s="47"/>
    </row>
    <row r="69" spans="2:12" ht="68.25" customHeight="1" x14ac:dyDescent="0.25">
      <c r="B69" s="6" t="s">
        <v>94</v>
      </c>
      <c r="C69" s="7" t="s">
        <v>147</v>
      </c>
      <c r="D69" s="7" t="s">
        <v>113</v>
      </c>
      <c r="E69" s="25" t="s">
        <v>150</v>
      </c>
      <c r="F69" s="7">
        <v>6.12</v>
      </c>
      <c r="G69" s="7" t="s">
        <v>18</v>
      </c>
      <c r="H69" s="9">
        <v>429.85</v>
      </c>
      <c r="I69" s="9">
        <f t="shared" ref="I69" si="7">ROUND(H69*(1+$G$5),2)</f>
        <v>537.30999999999995</v>
      </c>
      <c r="J69" s="15">
        <f>TRUNC(F69*I69,2)</f>
        <v>3288.33</v>
      </c>
      <c r="K69" s="162"/>
    </row>
    <row r="70" spans="2:12" ht="68.25" customHeight="1" x14ac:dyDescent="0.25">
      <c r="B70" s="6" t="s">
        <v>172</v>
      </c>
      <c r="C70" s="7" t="s">
        <v>148</v>
      </c>
      <c r="D70" s="7" t="s">
        <v>113</v>
      </c>
      <c r="E70" s="29" t="s">
        <v>149</v>
      </c>
      <c r="F70" s="7">
        <v>0.81</v>
      </c>
      <c r="G70" s="7" t="s">
        <v>18</v>
      </c>
      <c r="H70" s="9">
        <v>464.07</v>
      </c>
      <c r="I70" s="9">
        <f>ROUND(H70*(1+$G$5),2)</f>
        <v>580.09</v>
      </c>
      <c r="J70" s="15">
        <f>TRUNC(F70*I70,2)</f>
        <v>469.87</v>
      </c>
      <c r="K70" s="162"/>
    </row>
    <row r="71" spans="2:12" ht="48" customHeight="1" x14ac:dyDescent="0.25">
      <c r="B71" s="6" t="s">
        <v>173</v>
      </c>
      <c r="C71" s="7" t="s">
        <v>151</v>
      </c>
      <c r="D71" s="7" t="s">
        <v>113</v>
      </c>
      <c r="E71" s="29" t="s">
        <v>152</v>
      </c>
      <c r="F71" s="7">
        <v>217.6</v>
      </c>
      <c r="G71" s="7" t="s">
        <v>18</v>
      </c>
      <c r="H71" s="9">
        <v>7.33</v>
      </c>
      <c r="I71" s="9">
        <f>ROUND(H71*(1+$G$5),2)</f>
        <v>9.16</v>
      </c>
      <c r="J71" s="15">
        <f>TRUNC(F71*I71,2)</f>
        <v>1993.21</v>
      </c>
      <c r="K71" s="162"/>
    </row>
    <row r="72" spans="2:12" ht="48" customHeight="1" x14ac:dyDescent="0.25">
      <c r="B72" s="6" t="s">
        <v>174</v>
      </c>
      <c r="C72" s="7" t="s">
        <v>153</v>
      </c>
      <c r="D72" s="7" t="s">
        <v>113</v>
      </c>
      <c r="E72" s="29" t="s">
        <v>154</v>
      </c>
      <c r="F72" s="7">
        <v>54.23</v>
      </c>
      <c r="G72" s="7" t="s">
        <v>155</v>
      </c>
      <c r="H72" s="9">
        <v>36.19</v>
      </c>
      <c r="I72" s="9">
        <f>ROUND(H72*(1+$G$5),2)</f>
        <v>45.24</v>
      </c>
      <c r="J72" s="15">
        <f>TRUNC(F72*I72,2)</f>
        <v>2453.36</v>
      </c>
      <c r="K72" s="162"/>
    </row>
    <row r="73" spans="2:12" ht="14.25" customHeight="1" x14ac:dyDescent="0.25">
      <c r="B73" s="6"/>
      <c r="C73" s="7"/>
      <c r="D73" s="7"/>
      <c r="E73" s="158" t="s">
        <v>95</v>
      </c>
      <c r="F73" s="7"/>
      <c r="G73" s="7"/>
      <c r="H73" s="9"/>
      <c r="I73" s="9"/>
      <c r="J73" s="167">
        <f>TRUNC(SUM(J69:J72),2)</f>
        <v>8204.77</v>
      </c>
      <c r="K73" s="162"/>
    </row>
    <row r="74" spans="2:12" ht="12.95" customHeight="1" x14ac:dyDescent="0.25">
      <c r="B74" s="6"/>
      <c r="C74" s="7"/>
      <c r="D74" s="7"/>
      <c r="E74" s="24"/>
      <c r="F74" s="7"/>
      <c r="G74" s="19"/>
      <c r="H74" s="9"/>
      <c r="I74" s="9"/>
      <c r="J74" s="15"/>
      <c r="K74" s="47"/>
    </row>
    <row r="75" spans="2:12" ht="12.95" customHeight="1" thickBot="1" x14ac:dyDescent="0.3">
      <c r="B75" s="55"/>
      <c r="C75" s="56"/>
      <c r="D75" s="56"/>
      <c r="E75" s="56"/>
      <c r="F75" s="56"/>
      <c r="G75" s="56"/>
      <c r="H75" s="56"/>
      <c r="I75" s="56"/>
      <c r="J75" s="57"/>
      <c r="K75" s="47"/>
      <c r="L75" s="163"/>
    </row>
    <row r="76" spans="2:12" ht="12.95" customHeight="1" x14ac:dyDescent="0.25">
      <c r="B76" s="193" t="s">
        <v>21</v>
      </c>
      <c r="C76" s="194"/>
      <c r="D76" s="194"/>
      <c r="E76" s="194"/>
      <c r="F76" s="194"/>
      <c r="G76" s="194"/>
      <c r="H76" s="195"/>
      <c r="I76" s="226">
        <f>TRUNC(+J9+J14+J28+J37+J47+J51+J67+J73,2)</f>
        <v>2325248.27</v>
      </c>
      <c r="J76" s="203"/>
      <c r="K76" s="47"/>
    </row>
    <row r="77" spans="2:12" ht="12.95" customHeight="1" x14ac:dyDescent="0.25">
      <c r="B77" s="196"/>
      <c r="C77" s="197"/>
      <c r="D77" s="197"/>
      <c r="E77" s="197"/>
      <c r="F77" s="197"/>
      <c r="G77" s="197"/>
      <c r="H77" s="198"/>
      <c r="I77" s="227"/>
      <c r="J77" s="205"/>
      <c r="K77" s="47"/>
      <c r="L77" s="163"/>
    </row>
    <row r="78" spans="2:12" ht="12.95" customHeight="1" thickBot="1" x14ac:dyDescent="0.3">
      <c r="B78" s="199"/>
      <c r="C78" s="200"/>
      <c r="D78" s="200"/>
      <c r="E78" s="200"/>
      <c r="F78" s="200"/>
      <c r="G78" s="200"/>
      <c r="H78" s="201"/>
      <c r="I78" s="228"/>
      <c r="J78" s="207"/>
      <c r="K78" s="47"/>
    </row>
    <row r="79" spans="2:12" ht="12.95" customHeight="1" x14ac:dyDescent="0.25">
      <c r="B79" s="71"/>
      <c r="C79" s="71"/>
      <c r="D79" s="71"/>
      <c r="E79" s="71"/>
      <c r="F79" s="71"/>
      <c r="G79" s="71"/>
      <c r="H79" s="71"/>
      <c r="I79" s="72"/>
      <c r="J79" s="72"/>
      <c r="K79" s="47"/>
    </row>
    <row r="80" spans="2:12" ht="9.75" customHeight="1" thickBot="1" x14ac:dyDescent="0.3">
      <c r="K80" s="47"/>
    </row>
    <row r="81" spans="2:12" ht="12.95" customHeight="1" x14ac:dyDescent="0.25">
      <c r="B81" s="59"/>
      <c r="C81" s="60"/>
      <c r="D81" s="60"/>
      <c r="E81" s="79" t="s">
        <v>22</v>
      </c>
      <c r="F81" s="60"/>
      <c r="G81" s="60"/>
      <c r="H81" s="60"/>
      <c r="I81" s="60"/>
      <c r="J81" s="61"/>
    </row>
    <row r="82" spans="2:12" ht="12.95" customHeight="1" x14ac:dyDescent="0.25">
      <c r="B82" s="68"/>
      <c r="C82" s="69"/>
      <c r="D82" s="1"/>
      <c r="E82" s="58"/>
      <c r="F82" s="69"/>
      <c r="G82" s="69"/>
      <c r="H82" s="69"/>
      <c r="I82" s="69"/>
      <c r="J82" s="70"/>
    </row>
    <row r="83" spans="2:12" ht="12.95" customHeight="1" x14ac:dyDescent="0.25">
      <c r="B83" s="62"/>
      <c r="C83" s="63"/>
      <c r="D83" s="63"/>
      <c r="E83" s="31"/>
      <c r="F83" s="63"/>
      <c r="G83" s="63"/>
      <c r="H83" s="64"/>
      <c r="I83" s="64"/>
      <c r="J83" s="65"/>
    </row>
    <row r="84" spans="2:12" ht="12.95" customHeight="1" x14ac:dyDescent="0.25">
      <c r="B84" s="2"/>
      <c r="C84" s="1"/>
      <c r="D84" s="1"/>
      <c r="E84" s="54" t="s">
        <v>17</v>
      </c>
      <c r="F84" s="1"/>
      <c r="G84" s="1"/>
      <c r="H84" s="1"/>
      <c r="I84" s="1"/>
      <c r="J84" s="67">
        <f>J8</f>
        <v>1531.91</v>
      </c>
    </row>
    <row r="85" spans="2:12" ht="12.95" customHeight="1" x14ac:dyDescent="0.25">
      <c r="B85" s="30"/>
      <c r="C85" s="31"/>
      <c r="D85" s="31"/>
      <c r="E85" s="32" t="s">
        <v>98</v>
      </c>
      <c r="F85" s="31"/>
      <c r="G85" s="31"/>
      <c r="H85" s="31"/>
      <c r="I85" s="31"/>
      <c r="J85" s="66">
        <f>J14</f>
        <v>322000</v>
      </c>
    </row>
    <row r="86" spans="2:12" ht="12.95" customHeight="1" x14ac:dyDescent="0.25">
      <c r="B86" s="2"/>
      <c r="C86" s="1"/>
      <c r="D86" s="1"/>
      <c r="E86" s="54" t="s">
        <v>96</v>
      </c>
      <c r="F86" s="1"/>
      <c r="G86" s="1"/>
      <c r="H86" s="1"/>
      <c r="I86" s="1"/>
      <c r="J86" s="67">
        <f>J28</f>
        <v>0</v>
      </c>
    </row>
    <row r="87" spans="2:12" ht="12.95" customHeight="1" x14ac:dyDescent="0.25">
      <c r="B87" s="30"/>
      <c r="C87" s="31"/>
      <c r="D87" s="31"/>
      <c r="E87" s="32" t="s">
        <v>97</v>
      </c>
      <c r="F87" s="31"/>
      <c r="G87" s="31"/>
      <c r="H87" s="31"/>
      <c r="I87" s="31"/>
      <c r="J87" s="66">
        <f>J37</f>
        <v>448183.93</v>
      </c>
    </row>
    <row r="88" spans="2:12" ht="12.95" customHeight="1" x14ac:dyDescent="0.25">
      <c r="B88" s="2"/>
      <c r="C88" s="1"/>
      <c r="D88" s="1"/>
      <c r="E88" s="54" t="s">
        <v>88</v>
      </c>
      <c r="F88" s="1"/>
      <c r="G88" s="1"/>
      <c r="H88" s="1"/>
      <c r="I88" s="1"/>
      <c r="J88" s="67">
        <f>J47</f>
        <v>187915.99</v>
      </c>
    </row>
    <row r="89" spans="2:12" ht="12.95" customHeight="1" x14ac:dyDescent="0.25">
      <c r="B89" s="30"/>
      <c r="C89" s="31"/>
      <c r="D89" s="31"/>
      <c r="E89" s="32" t="s">
        <v>90</v>
      </c>
      <c r="F89" s="31"/>
      <c r="G89" s="31"/>
      <c r="H89" s="31"/>
      <c r="I89" s="31"/>
      <c r="J89" s="66">
        <f>J51</f>
        <v>199964.4</v>
      </c>
    </row>
    <row r="90" spans="2:12" ht="12.95" customHeight="1" x14ac:dyDescent="0.25">
      <c r="B90" s="2"/>
      <c r="C90" s="1"/>
      <c r="D90" s="1"/>
      <c r="E90" s="170" t="s">
        <v>212</v>
      </c>
      <c r="F90" s="1"/>
      <c r="G90" s="1"/>
      <c r="H90" s="1"/>
      <c r="I90" s="1"/>
      <c r="J90" s="178">
        <f>J67</f>
        <v>1157447.27</v>
      </c>
    </row>
    <row r="91" spans="2:12" ht="12.95" customHeight="1" x14ac:dyDescent="0.25">
      <c r="B91" s="30"/>
      <c r="C91" s="31"/>
      <c r="D91" s="31"/>
      <c r="E91" s="171" t="s">
        <v>99</v>
      </c>
      <c r="F91" s="31"/>
      <c r="G91" s="31"/>
      <c r="H91" s="31"/>
      <c r="I91" s="31"/>
      <c r="J91" s="179">
        <f>J73</f>
        <v>8204.77</v>
      </c>
      <c r="K91" s="41"/>
    </row>
    <row r="92" spans="2:12" ht="12.75" customHeight="1" x14ac:dyDescent="0.25">
      <c r="B92" s="2"/>
      <c r="C92" s="1"/>
      <c r="D92" s="1"/>
      <c r="E92" s="1"/>
      <c r="F92" s="1"/>
      <c r="G92" s="1"/>
      <c r="H92" s="1"/>
      <c r="I92" s="1"/>
      <c r="J92" s="23"/>
      <c r="K92" s="41"/>
    </row>
    <row r="93" spans="2:12" ht="12.75" customHeight="1" x14ac:dyDescent="0.25">
      <c r="B93" s="30"/>
      <c r="C93" s="31"/>
      <c r="D93" s="31"/>
      <c r="E93" s="31"/>
      <c r="F93" s="31"/>
      <c r="G93" s="31"/>
      <c r="H93" s="31"/>
      <c r="I93" s="31"/>
      <c r="J93" s="33"/>
      <c r="K93" s="41"/>
    </row>
    <row r="94" spans="2:12" ht="12.75" customHeight="1" thickBot="1" x14ac:dyDescent="0.3">
      <c r="B94" s="75"/>
      <c r="C94" s="76"/>
      <c r="D94" s="76"/>
      <c r="E94" s="76"/>
      <c r="F94" s="76"/>
      <c r="G94" s="76"/>
      <c r="H94" s="76"/>
      <c r="I94" s="77"/>
      <c r="J94" s="78"/>
      <c r="K94" s="41"/>
    </row>
    <row r="95" spans="2:12" ht="12.75" customHeight="1" x14ac:dyDescent="0.25">
      <c r="B95" s="193" t="s">
        <v>21</v>
      </c>
      <c r="C95" s="194"/>
      <c r="D95" s="194"/>
      <c r="E95" s="194"/>
      <c r="F95" s="194"/>
      <c r="G95" s="194"/>
      <c r="H95" s="195"/>
      <c r="I95" s="202">
        <f>SUM(J84:J91)</f>
        <v>2325248.27</v>
      </c>
      <c r="J95" s="203"/>
      <c r="K95" s="41"/>
    </row>
    <row r="96" spans="2:12" ht="12.75" customHeight="1" x14ac:dyDescent="0.25">
      <c r="B96" s="196"/>
      <c r="C96" s="197"/>
      <c r="D96" s="197"/>
      <c r="E96" s="197"/>
      <c r="F96" s="197"/>
      <c r="G96" s="197"/>
      <c r="H96" s="198"/>
      <c r="I96" s="204"/>
      <c r="J96" s="205"/>
      <c r="K96" s="41"/>
      <c r="L96" s="165"/>
    </row>
    <row r="97" spans="2:11" ht="12.75" customHeight="1" thickBot="1" x14ac:dyDescent="0.3">
      <c r="B97" s="199"/>
      <c r="C97" s="200"/>
      <c r="D97" s="200"/>
      <c r="E97" s="200"/>
      <c r="F97" s="200"/>
      <c r="G97" s="200"/>
      <c r="H97" s="201"/>
      <c r="I97" s="206"/>
      <c r="J97" s="207"/>
      <c r="K97" s="41"/>
    </row>
    <row r="98" spans="2:11" ht="12.75" customHeight="1" x14ac:dyDescent="0.25">
      <c r="B98" s="71"/>
      <c r="C98" s="71"/>
      <c r="D98" s="71"/>
      <c r="E98" s="71"/>
      <c r="F98" s="71"/>
      <c r="G98" s="71"/>
      <c r="H98" s="71"/>
      <c r="I98" s="72"/>
      <c r="J98" s="72"/>
      <c r="K98" s="41"/>
    </row>
    <row r="99" spans="2:11" ht="12.75" customHeight="1" thickBot="1" x14ac:dyDescent="0.3">
      <c r="K99" s="41"/>
    </row>
    <row r="100" spans="2:11" ht="18" customHeight="1" x14ac:dyDescent="0.25">
      <c r="B100" s="59"/>
      <c r="C100" s="60"/>
      <c r="D100" s="60"/>
      <c r="E100" s="79" t="s">
        <v>209</v>
      </c>
      <c r="F100" s="60"/>
      <c r="G100" s="60"/>
      <c r="H100" s="60"/>
      <c r="I100" s="60"/>
      <c r="J100" s="61"/>
      <c r="K100" s="42"/>
    </row>
    <row r="101" spans="2:11" ht="23.85" customHeight="1" x14ac:dyDescent="0.25">
      <c r="B101" s="62"/>
      <c r="C101" s="63"/>
      <c r="D101" s="63"/>
      <c r="E101" s="31"/>
      <c r="F101" s="63"/>
      <c r="G101" s="63"/>
      <c r="H101" s="189" t="s">
        <v>41</v>
      </c>
      <c r="I101" s="188" t="s">
        <v>210</v>
      </c>
      <c r="J101" s="190" t="s">
        <v>211</v>
      </c>
      <c r="K101" s="44"/>
    </row>
    <row r="102" spans="2:11" ht="17.25" customHeight="1" x14ac:dyDescent="0.25">
      <c r="B102" s="2"/>
      <c r="C102" s="1"/>
      <c r="D102" s="1"/>
      <c r="E102" s="54" t="s">
        <v>17</v>
      </c>
      <c r="F102" s="1"/>
      <c r="G102" s="1"/>
      <c r="H102" s="191">
        <f t="shared" ref="H102:H109" si="8">J84</f>
        <v>1531.91</v>
      </c>
      <c r="I102" s="191">
        <v>0</v>
      </c>
      <c r="J102" s="67">
        <f t="shared" ref="J102:J109" si="9">H102 -I102</f>
        <v>1531.91</v>
      </c>
      <c r="K102" s="45"/>
    </row>
    <row r="103" spans="2:11" ht="18" customHeight="1" x14ac:dyDescent="0.25">
      <c r="B103" s="30"/>
      <c r="C103" s="31"/>
      <c r="D103" s="31"/>
      <c r="E103" s="32" t="s">
        <v>98</v>
      </c>
      <c r="F103" s="31"/>
      <c r="G103" s="31"/>
      <c r="H103" s="192">
        <f t="shared" si="8"/>
        <v>322000</v>
      </c>
      <c r="I103" s="192">
        <f>H103*46.5%</f>
        <v>149730</v>
      </c>
      <c r="J103" s="66">
        <f t="shared" si="9"/>
        <v>172270</v>
      </c>
      <c r="K103" s="46"/>
    </row>
    <row r="104" spans="2:11" x14ac:dyDescent="0.25">
      <c r="B104" s="2"/>
      <c r="C104" s="1"/>
      <c r="D104" s="1"/>
      <c r="E104" s="54" t="s">
        <v>96</v>
      </c>
      <c r="F104" s="1"/>
      <c r="G104" s="1"/>
      <c r="H104" s="191">
        <f t="shared" si="8"/>
        <v>0</v>
      </c>
      <c r="I104" s="191">
        <v>0</v>
      </c>
      <c r="J104" s="67">
        <f t="shared" si="9"/>
        <v>0</v>
      </c>
      <c r="K104" s="118"/>
    </row>
    <row r="105" spans="2:11" x14ac:dyDescent="0.25">
      <c r="B105" s="30"/>
      <c r="C105" s="31"/>
      <c r="D105" s="31"/>
      <c r="E105" s="32" t="s">
        <v>97</v>
      </c>
      <c r="F105" s="31"/>
      <c r="G105" s="31"/>
      <c r="H105" s="192">
        <f t="shared" si="8"/>
        <v>448183.93</v>
      </c>
      <c r="I105" s="192">
        <f>H105*73%</f>
        <v>327174.26889999997</v>
      </c>
      <c r="J105" s="66">
        <f t="shared" si="9"/>
        <v>121009.66110000003</v>
      </c>
      <c r="K105" s="118"/>
    </row>
    <row r="106" spans="2:11" x14ac:dyDescent="0.25">
      <c r="B106" s="2"/>
      <c r="C106" s="1"/>
      <c r="D106" s="1"/>
      <c r="E106" s="54" t="s">
        <v>88</v>
      </c>
      <c r="F106" s="1"/>
      <c r="G106" s="1"/>
      <c r="H106" s="191">
        <f t="shared" si="8"/>
        <v>187915.99</v>
      </c>
      <c r="I106" s="191">
        <f>H106*46%</f>
        <v>86441.3554</v>
      </c>
      <c r="J106" s="67">
        <f t="shared" si="9"/>
        <v>101474.63459999999</v>
      </c>
      <c r="K106" s="47"/>
    </row>
    <row r="107" spans="2:11" x14ac:dyDescent="0.25">
      <c r="B107" s="30"/>
      <c r="C107" s="31"/>
      <c r="D107" s="31"/>
      <c r="E107" s="32" t="s">
        <v>90</v>
      </c>
      <c r="F107" s="31"/>
      <c r="G107" s="31"/>
      <c r="H107" s="192">
        <f t="shared" si="8"/>
        <v>199964.4</v>
      </c>
      <c r="I107" s="192">
        <v>0</v>
      </c>
      <c r="J107" s="66">
        <f t="shared" si="9"/>
        <v>199964.4</v>
      </c>
      <c r="K107" s="124"/>
    </row>
    <row r="108" spans="2:11" x14ac:dyDescent="0.25">
      <c r="B108" s="2"/>
      <c r="C108" s="1"/>
      <c r="D108" s="1"/>
      <c r="E108" s="170" t="s">
        <v>212</v>
      </c>
      <c r="F108" s="1"/>
      <c r="G108" s="1"/>
      <c r="H108" s="191">
        <f t="shared" si="8"/>
        <v>1157447.27</v>
      </c>
      <c r="I108" s="191">
        <f>H108*10%</f>
        <v>115744.72700000001</v>
      </c>
      <c r="J108" s="178">
        <f t="shared" si="9"/>
        <v>1041702.5430000001</v>
      </c>
      <c r="K108" s="124"/>
    </row>
    <row r="109" spans="2:11" ht="15.75" thickBot="1" x14ac:dyDescent="0.3">
      <c r="B109" s="30"/>
      <c r="C109" s="31"/>
      <c r="D109" s="31"/>
      <c r="E109" s="171" t="s">
        <v>99</v>
      </c>
      <c r="F109" s="31"/>
      <c r="G109" s="31"/>
      <c r="H109" s="192">
        <f t="shared" si="8"/>
        <v>8204.77</v>
      </c>
      <c r="I109" s="192">
        <v>0</v>
      </c>
      <c r="J109" s="179">
        <f t="shared" si="9"/>
        <v>8204.77</v>
      </c>
      <c r="K109" s="124"/>
    </row>
    <row r="110" spans="2:11" x14ac:dyDescent="0.25">
      <c r="B110" s="193" t="s">
        <v>21</v>
      </c>
      <c r="C110" s="194"/>
      <c r="D110" s="194"/>
      <c r="E110" s="194"/>
      <c r="F110" s="194"/>
      <c r="G110" s="194"/>
      <c r="H110" s="195"/>
      <c r="I110" s="202">
        <f>SUM(J102:J109)</f>
        <v>1646157.9187000003</v>
      </c>
      <c r="J110" s="203"/>
      <c r="K110" s="118"/>
    </row>
    <row r="111" spans="2:11" x14ac:dyDescent="0.25">
      <c r="B111" s="196"/>
      <c r="C111" s="197"/>
      <c r="D111" s="197"/>
      <c r="E111" s="197"/>
      <c r="F111" s="197"/>
      <c r="G111" s="197"/>
      <c r="H111" s="198"/>
      <c r="I111" s="204"/>
      <c r="J111" s="205"/>
      <c r="K111" s="118"/>
    </row>
    <row r="112" spans="2:11" ht="15.75" thickBot="1" x14ac:dyDescent="0.3">
      <c r="B112" s="199"/>
      <c r="C112" s="200"/>
      <c r="D112" s="200"/>
      <c r="E112" s="200"/>
      <c r="F112" s="200"/>
      <c r="G112" s="200"/>
      <c r="H112" s="201"/>
      <c r="I112" s="206"/>
      <c r="J112" s="207"/>
      <c r="K112" s="118"/>
    </row>
    <row r="113" spans="2:11" x14ac:dyDescent="0.25">
      <c r="B113" s="71"/>
      <c r="C113" s="71"/>
      <c r="D113" s="71"/>
      <c r="E113" s="71"/>
      <c r="F113" s="71"/>
      <c r="G113" s="71"/>
      <c r="H113" s="71"/>
      <c r="I113" s="72"/>
      <c r="J113" s="72"/>
      <c r="K113" s="118"/>
    </row>
    <row r="114" spans="2:11" x14ac:dyDescent="0.25">
      <c r="K114" s="118"/>
    </row>
    <row r="115" spans="2:11" x14ac:dyDescent="0.25">
      <c r="K115" s="118"/>
    </row>
    <row r="116" spans="2:11" x14ac:dyDescent="0.25">
      <c r="K116" s="118"/>
    </row>
    <row r="117" spans="2:11" x14ac:dyDescent="0.25">
      <c r="K117" s="118"/>
    </row>
    <row r="118" spans="2:11" x14ac:dyDescent="0.25">
      <c r="K118" s="118"/>
    </row>
    <row r="119" spans="2:11" x14ac:dyDescent="0.25">
      <c r="K119" s="118"/>
    </row>
    <row r="120" spans="2:11" x14ac:dyDescent="0.25">
      <c r="K120" s="118"/>
    </row>
    <row r="125" spans="2:11" x14ac:dyDescent="0.25">
      <c r="K125" s="41"/>
    </row>
    <row r="126" spans="2:11" ht="0.75" customHeight="1" x14ac:dyDescent="0.25">
      <c r="K126" s="41"/>
    </row>
    <row r="127" spans="2:11" ht="5.25" customHeight="1" x14ac:dyDescent="0.25">
      <c r="K127" s="41"/>
    </row>
  </sheetData>
  <mergeCells count="14">
    <mergeCell ref="B110:H112"/>
    <mergeCell ref="I110:J112"/>
    <mergeCell ref="B95:H97"/>
    <mergeCell ref="I95:J97"/>
    <mergeCell ref="G2:J2"/>
    <mergeCell ref="D3:E3"/>
    <mergeCell ref="D4:E4"/>
    <mergeCell ref="D5:E5"/>
    <mergeCell ref="D2:E2"/>
    <mergeCell ref="G3:J3"/>
    <mergeCell ref="G4:J4"/>
    <mergeCell ref="G5:J5"/>
    <mergeCell ref="B76:H78"/>
    <mergeCell ref="I76:J7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Página &amp;P&amp;RPLANILHA LOTEAMENTO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237"/>
  <sheetViews>
    <sheetView topLeftCell="C13" zoomScale="115" zoomScaleNormal="115" zoomScaleSheetLayoutView="100" workbookViewId="0">
      <selection activeCell="J22" sqref="J22"/>
    </sheetView>
  </sheetViews>
  <sheetFormatPr defaultRowHeight="15" x14ac:dyDescent="0.25"/>
  <cols>
    <col min="1" max="1" width="1.7109375" customWidth="1"/>
    <col min="2" max="2" width="9.28515625" customWidth="1"/>
    <col min="3" max="3" width="17.5703125" customWidth="1"/>
    <col min="4" max="4" width="13.42578125" customWidth="1"/>
    <col min="5" max="5" width="17.42578125" customWidth="1"/>
    <col min="6" max="11" width="14.85546875" customWidth="1"/>
    <col min="12" max="12" width="15.42578125" customWidth="1"/>
    <col min="13" max="13" width="0.85546875" customWidth="1"/>
    <col min="15" max="15" width="9.140625" customWidth="1"/>
  </cols>
  <sheetData>
    <row r="1" spans="2:21" ht="21" customHeight="1" thickBot="1" x14ac:dyDescent="0.3"/>
    <row r="2" spans="2:21" ht="18" customHeight="1" thickBot="1" x14ac:dyDescent="0.3">
      <c r="B2" s="247"/>
      <c r="C2" s="248"/>
      <c r="D2" s="217" t="s">
        <v>0</v>
      </c>
      <c r="E2" s="218"/>
      <c r="F2" s="4" t="s">
        <v>1</v>
      </c>
      <c r="G2" s="208" t="s">
        <v>2</v>
      </c>
      <c r="H2" s="253"/>
      <c r="I2" s="253"/>
      <c r="J2" s="253"/>
      <c r="K2" s="253"/>
      <c r="L2" s="209"/>
      <c r="M2" s="42"/>
    </row>
    <row r="3" spans="2:21" ht="15" customHeight="1" thickBot="1" x14ac:dyDescent="0.3">
      <c r="B3" s="249"/>
      <c r="C3" s="250"/>
      <c r="D3" s="211" t="s">
        <v>3</v>
      </c>
      <c r="E3" s="212"/>
      <c r="F3" s="4" t="s">
        <v>4</v>
      </c>
      <c r="G3" s="215" t="s">
        <v>5</v>
      </c>
      <c r="H3" s="254"/>
      <c r="I3" s="254"/>
      <c r="J3" s="254"/>
      <c r="K3" s="254"/>
      <c r="L3" s="219"/>
      <c r="M3" s="43"/>
    </row>
    <row r="4" spans="2:21" ht="23.25" customHeight="1" thickBot="1" x14ac:dyDescent="0.3">
      <c r="B4" s="249"/>
      <c r="C4" s="250"/>
      <c r="D4" s="213" t="s">
        <v>6</v>
      </c>
      <c r="E4" s="214"/>
      <c r="F4" s="3" t="s">
        <v>7</v>
      </c>
      <c r="G4" s="220" t="s">
        <v>8</v>
      </c>
      <c r="H4" s="220"/>
      <c r="I4" s="220"/>
      <c r="J4" s="220"/>
      <c r="K4" s="220"/>
      <c r="L4" s="221"/>
      <c r="M4" s="44"/>
    </row>
    <row r="5" spans="2:21" ht="18" customHeight="1" thickBot="1" x14ac:dyDescent="0.3">
      <c r="B5" s="251"/>
      <c r="C5" s="252"/>
      <c r="D5" s="215" t="s">
        <v>9</v>
      </c>
      <c r="E5" s="216"/>
      <c r="F5" s="4" t="s">
        <v>10</v>
      </c>
      <c r="G5" s="255"/>
      <c r="H5" s="255"/>
      <c r="I5" s="255"/>
      <c r="J5" s="255"/>
      <c r="K5" s="255"/>
      <c r="L5" s="224"/>
      <c r="M5" s="45"/>
    </row>
    <row r="6" spans="2:21" ht="15" customHeight="1" thickBot="1" x14ac:dyDescent="0.3">
      <c r="B6" s="5"/>
      <c r="C6" s="5"/>
      <c r="D6" s="39"/>
      <c r="E6" s="5"/>
      <c r="F6" s="4"/>
      <c r="G6" s="5"/>
      <c r="H6" s="140"/>
      <c r="I6" s="140"/>
      <c r="J6" s="140"/>
      <c r="K6" s="140"/>
      <c r="L6" s="38"/>
      <c r="M6" s="46"/>
    </row>
    <row r="7" spans="2:21" ht="12.95" customHeight="1" thickBot="1" x14ac:dyDescent="0.3">
      <c r="B7" s="80"/>
      <c r="C7" s="81"/>
      <c r="D7" s="81"/>
      <c r="E7" s="82"/>
      <c r="F7" s="81"/>
      <c r="G7" s="81"/>
      <c r="H7" s="81"/>
      <c r="I7" s="81"/>
      <c r="J7" s="81"/>
      <c r="K7" s="81"/>
      <c r="L7" s="81"/>
      <c r="M7" s="21"/>
    </row>
    <row r="8" spans="2:21" ht="12.95" customHeight="1" x14ac:dyDescent="0.25">
      <c r="B8" s="233" t="s">
        <v>35</v>
      </c>
      <c r="C8" s="234"/>
      <c r="D8" s="234"/>
      <c r="E8" s="234"/>
      <c r="F8" s="234"/>
      <c r="G8" s="234"/>
      <c r="H8" s="234"/>
      <c r="I8" s="234"/>
      <c r="J8" s="234"/>
      <c r="K8" s="234"/>
      <c r="L8" s="235"/>
      <c r="M8" s="47"/>
    </row>
    <row r="9" spans="2:21" ht="12.95" customHeight="1" thickBot="1" x14ac:dyDescent="0.3">
      <c r="B9" s="231" t="s">
        <v>36</v>
      </c>
      <c r="C9" s="232"/>
      <c r="D9" s="125" t="s">
        <v>37</v>
      </c>
      <c r="E9" s="126" t="s">
        <v>38</v>
      </c>
      <c r="F9" s="126" t="s">
        <v>39</v>
      </c>
      <c r="G9" s="126" t="s">
        <v>40</v>
      </c>
      <c r="H9" s="126" t="s">
        <v>45</v>
      </c>
      <c r="I9" s="126" t="s">
        <v>46</v>
      </c>
      <c r="J9" s="126" t="s">
        <v>47</v>
      </c>
      <c r="K9" s="126" t="s">
        <v>48</v>
      </c>
      <c r="L9" s="126" t="s">
        <v>41</v>
      </c>
      <c r="M9" s="47"/>
    </row>
    <row r="10" spans="2:21" ht="12.95" customHeight="1" thickBot="1" x14ac:dyDescent="0.3">
      <c r="B10" s="229" t="str">
        <f>'Planilha Orçamentaria'!E7</f>
        <v>Instalações Iniciais da Obra</v>
      </c>
      <c r="C10" s="229"/>
      <c r="D10" s="127" t="s">
        <v>42</v>
      </c>
      <c r="E10" s="137" t="e">
        <f>E11/E23</f>
        <v>#REF!</v>
      </c>
      <c r="F10" s="128">
        <v>1</v>
      </c>
      <c r="G10" s="128"/>
      <c r="H10" s="128"/>
      <c r="I10" s="128"/>
      <c r="J10" s="128"/>
      <c r="K10" s="128"/>
      <c r="L10" s="129">
        <f t="shared" ref="L10:L21" si="0">F10+G10+H10+I10+J10+K10</f>
        <v>1</v>
      </c>
      <c r="M10" s="47"/>
    </row>
    <row r="11" spans="2:21" ht="12.95" customHeight="1" thickBot="1" x14ac:dyDescent="0.3">
      <c r="B11" s="229"/>
      <c r="C11" s="229"/>
      <c r="D11" s="127" t="s">
        <v>43</v>
      </c>
      <c r="E11" s="130">
        <f>'Planilha Orçamentaria'!J9</f>
        <v>1531.91</v>
      </c>
      <c r="F11" s="130">
        <f t="shared" ref="F11:K11" si="1">F10*$E$11</f>
        <v>1531.91</v>
      </c>
      <c r="G11" s="130">
        <f t="shared" si="1"/>
        <v>0</v>
      </c>
      <c r="H11" s="130">
        <f t="shared" si="1"/>
        <v>0</v>
      </c>
      <c r="I11" s="130">
        <f t="shared" si="1"/>
        <v>0</v>
      </c>
      <c r="J11" s="130">
        <f t="shared" si="1"/>
        <v>0</v>
      </c>
      <c r="K11" s="130">
        <f t="shared" si="1"/>
        <v>0</v>
      </c>
      <c r="L11" s="135">
        <f t="shared" si="0"/>
        <v>1531.91</v>
      </c>
      <c r="M11" s="47"/>
    </row>
    <row r="12" spans="2:21" ht="12.95" customHeight="1" thickBot="1" x14ac:dyDescent="0.3">
      <c r="B12" s="229" t="str">
        <f>'Planilha Orçamentaria'!E11</f>
        <v>Rede Elétrica</v>
      </c>
      <c r="C12" s="229"/>
      <c r="D12" s="127" t="s">
        <v>42</v>
      </c>
      <c r="E12" s="137" t="e">
        <f>E13/E23</f>
        <v>#REF!</v>
      </c>
      <c r="F12" s="128">
        <v>0.5</v>
      </c>
      <c r="G12" s="128">
        <v>0.5</v>
      </c>
      <c r="H12" s="128"/>
      <c r="I12" s="128"/>
      <c r="J12" s="128"/>
      <c r="K12" s="128"/>
      <c r="L12" s="129">
        <f t="shared" si="0"/>
        <v>1</v>
      </c>
      <c r="M12" s="47"/>
      <c r="Q12" s="85"/>
      <c r="S12" s="243"/>
      <c r="T12" s="243"/>
      <c r="U12" s="243"/>
    </row>
    <row r="13" spans="2:21" ht="12.95" customHeight="1" thickBot="1" x14ac:dyDescent="0.3">
      <c r="B13" s="229"/>
      <c r="C13" s="229"/>
      <c r="D13" s="127" t="s">
        <v>43</v>
      </c>
      <c r="E13" s="130">
        <f>'Planilha Orçamentaria'!J14</f>
        <v>322000</v>
      </c>
      <c r="F13" s="130">
        <f t="shared" ref="F13:K13" si="2">F12*$E$13</f>
        <v>161000</v>
      </c>
      <c r="G13" s="130">
        <f t="shared" si="2"/>
        <v>161000</v>
      </c>
      <c r="H13" s="130">
        <f t="shared" si="2"/>
        <v>0</v>
      </c>
      <c r="I13" s="130">
        <f t="shared" si="2"/>
        <v>0</v>
      </c>
      <c r="J13" s="130">
        <f t="shared" si="2"/>
        <v>0</v>
      </c>
      <c r="K13" s="130">
        <f t="shared" si="2"/>
        <v>0</v>
      </c>
      <c r="L13" s="135">
        <f t="shared" si="0"/>
        <v>322000</v>
      </c>
      <c r="M13" s="47"/>
      <c r="Q13" s="86"/>
      <c r="S13" s="243"/>
      <c r="T13" s="243"/>
      <c r="U13" s="243"/>
    </row>
    <row r="14" spans="2:21" ht="12.95" customHeight="1" thickBot="1" x14ac:dyDescent="0.3">
      <c r="B14" s="230" t="str">
        <f>'Planilha Orçamentaria'!E16</f>
        <v>Rede de água pluvial</v>
      </c>
      <c r="C14" s="230"/>
      <c r="D14" s="127" t="s">
        <v>42</v>
      </c>
      <c r="E14" s="137" t="e">
        <f>E15/E23</f>
        <v>#REF!</v>
      </c>
      <c r="F14" s="128">
        <v>0.2</v>
      </c>
      <c r="G14" s="128">
        <v>0.5</v>
      </c>
      <c r="H14" s="128">
        <v>0.3</v>
      </c>
      <c r="I14" s="128"/>
      <c r="J14" s="128"/>
      <c r="K14" s="128"/>
      <c r="L14" s="129">
        <f t="shared" si="0"/>
        <v>1</v>
      </c>
      <c r="M14" s="47"/>
      <c r="Q14" s="51"/>
      <c r="S14" s="244"/>
      <c r="T14" s="244"/>
      <c r="U14" s="244"/>
    </row>
    <row r="15" spans="2:21" ht="24.75" customHeight="1" thickBot="1" x14ac:dyDescent="0.3">
      <c r="B15" s="230"/>
      <c r="C15" s="230"/>
      <c r="D15" s="127" t="s">
        <v>43</v>
      </c>
      <c r="E15" s="130">
        <f>'Planilha Orçamentaria'!J28</f>
        <v>0</v>
      </c>
      <c r="F15" s="130">
        <f t="shared" ref="F15:K15" si="3">F14*$E$15</f>
        <v>0</v>
      </c>
      <c r="G15" s="130">
        <f t="shared" si="3"/>
        <v>0</v>
      </c>
      <c r="H15" s="130">
        <f t="shared" si="3"/>
        <v>0</v>
      </c>
      <c r="I15" s="130">
        <f t="shared" si="3"/>
        <v>0</v>
      </c>
      <c r="J15" s="130">
        <f t="shared" si="3"/>
        <v>0</v>
      </c>
      <c r="K15" s="130">
        <f t="shared" si="3"/>
        <v>0</v>
      </c>
      <c r="L15" s="135">
        <f t="shared" si="0"/>
        <v>0</v>
      </c>
      <c r="M15" s="47"/>
    </row>
    <row r="16" spans="2:21" ht="12.95" customHeight="1" thickBot="1" x14ac:dyDescent="0.3">
      <c r="B16" s="230" t="str">
        <f>'Planilha Orçamentaria'!E30</f>
        <v>Redes de Esgoto</v>
      </c>
      <c r="C16" s="230"/>
      <c r="D16" s="127" t="s">
        <v>42</v>
      </c>
      <c r="E16" s="137" t="e">
        <f>E17/E23</f>
        <v>#REF!</v>
      </c>
      <c r="F16" s="128"/>
      <c r="G16" s="128">
        <v>0.1</v>
      </c>
      <c r="H16" s="128">
        <v>0.2</v>
      </c>
      <c r="I16" s="128">
        <v>0.1</v>
      </c>
      <c r="J16" s="128">
        <v>0.3</v>
      </c>
      <c r="K16" s="128">
        <v>0.3</v>
      </c>
      <c r="L16" s="129">
        <f t="shared" si="0"/>
        <v>1</v>
      </c>
      <c r="M16" s="47"/>
    </row>
    <row r="17" spans="2:13" ht="12.95" customHeight="1" thickBot="1" x14ac:dyDescent="0.3">
      <c r="B17" s="230"/>
      <c r="C17" s="230"/>
      <c r="D17" s="127" t="s">
        <v>43</v>
      </c>
      <c r="E17" s="130" t="e">
        <f>'Planilha Orçamentaria'!#REF!</f>
        <v>#REF!</v>
      </c>
      <c r="F17" s="130" t="e">
        <f t="shared" ref="F17:K17" si="4">F16*$E$17</f>
        <v>#REF!</v>
      </c>
      <c r="G17" s="130" t="e">
        <f t="shared" si="4"/>
        <v>#REF!</v>
      </c>
      <c r="H17" s="130" t="e">
        <f t="shared" si="4"/>
        <v>#REF!</v>
      </c>
      <c r="I17" s="130" t="e">
        <f t="shared" si="4"/>
        <v>#REF!</v>
      </c>
      <c r="J17" s="130" t="e">
        <f t="shared" si="4"/>
        <v>#REF!</v>
      </c>
      <c r="K17" s="130" t="e">
        <f t="shared" si="4"/>
        <v>#REF!</v>
      </c>
      <c r="L17" s="135" t="e">
        <f t="shared" si="0"/>
        <v>#REF!</v>
      </c>
      <c r="M17" s="47"/>
    </row>
    <row r="18" spans="2:13" ht="12.95" customHeight="1" thickBot="1" x14ac:dyDescent="0.3">
      <c r="B18" s="230" t="e">
        <f>'Planilha Orçamentaria'!#REF!</f>
        <v>#REF!</v>
      </c>
      <c r="C18" s="230"/>
      <c r="D18" s="127" t="s">
        <v>42</v>
      </c>
      <c r="E18" s="137" t="e">
        <f>E19/E23</f>
        <v>#REF!</v>
      </c>
      <c r="F18" s="128"/>
      <c r="G18" s="128">
        <v>0.1</v>
      </c>
      <c r="H18" s="128">
        <v>0.5</v>
      </c>
      <c r="I18" s="128">
        <v>0.4</v>
      </c>
      <c r="J18" s="128"/>
      <c r="K18" s="128"/>
      <c r="L18" s="129">
        <f t="shared" si="0"/>
        <v>1</v>
      </c>
      <c r="M18" s="47"/>
    </row>
    <row r="19" spans="2:13" ht="12.95" customHeight="1" thickBot="1" x14ac:dyDescent="0.3">
      <c r="B19" s="230"/>
      <c r="C19" s="230"/>
      <c r="D19" s="127" t="s">
        <v>43</v>
      </c>
      <c r="E19" s="130" t="e">
        <f>'Planilha Orçamentaria'!#REF!</f>
        <v>#REF!</v>
      </c>
      <c r="F19" s="130" t="e">
        <f t="shared" ref="F19:K19" si="5">F18*$E$19</f>
        <v>#REF!</v>
      </c>
      <c r="G19" s="130" t="e">
        <f t="shared" si="5"/>
        <v>#REF!</v>
      </c>
      <c r="H19" s="130" t="e">
        <f t="shared" si="5"/>
        <v>#REF!</v>
      </c>
      <c r="I19" s="130" t="e">
        <f t="shared" si="5"/>
        <v>#REF!</v>
      </c>
      <c r="J19" s="130" t="e">
        <f t="shared" si="5"/>
        <v>#REF!</v>
      </c>
      <c r="K19" s="130" t="e">
        <f t="shared" si="5"/>
        <v>#REF!</v>
      </c>
      <c r="L19" s="135" t="e">
        <f t="shared" si="0"/>
        <v>#REF!</v>
      </c>
      <c r="M19" s="47"/>
    </row>
    <row r="20" spans="2:13" ht="12.95" customHeight="1" thickBot="1" x14ac:dyDescent="0.3">
      <c r="B20" s="230" t="str">
        <f>'Planilha Orçamentaria'!E68</f>
        <v>Sinalização</v>
      </c>
      <c r="C20" s="230"/>
      <c r="D20" s="127" t="s">
        <v>42</v>
      </c>
      <c r="E20" s="137" t="e">
        <f>E21/E23</f>
        <v>#REF!</v>
      </c>
      <c r="F20" s="128"/>
      <c r="G20" s="128"/>
      <c r="H20" s="128"/>
      <c r="I20" s="128">
        <v>0.2</v>
      </c>
      <c r="J20" s="128">
        <v>0.3</v>
      </c>
      <c r="K20" s="128">
        <v>0.5</v>
      </c>
      <c r="L20" s="129">
        <f t="shared" si="0"/>
        <v>1</v>
      </c>
      <c r="M20" s="47"/>
    </row>
    <row r="21" spans="2:13" ht="12.95" customHeight="1" thickBot="1" x14ac:dyDescent="0.3">
      <c r="B21" s="230"/>
      <c r="C21" s="230"/>
      <c r="D21" s="127" t="s">
        <v>43</v>
      </c>
      <c r="E21" s="130" t="e">
        <f>'Planilha Orçamentaria'!#REF!</f>
        <v>#REF!</v>
      </c>
      <c r="F21" s="130">
        <v>0</v>
      </c>
      <c r="G21" s="130">
        <v>0</v>
      </c>
      <c r="H21" s="130">
        <v>0</v>
      </c>
      <c r="I21" s="130" t="e">
        <f>I20*$E$21</f>
        <v>#REF!</v>
      </c>
      <c r="J21" s="130" t="e">
        <f>J20*$E$21</f>
        <v>#REF!</v>
      </c>
      <c r="K21" s="130" t="e">
        <f>K20*$E$21</f>
        <v>#REF!</v>
      </c>
      <c r="L21" s="135" t="e">
        <f t="shared" si="0"/>
        <v>#REF!</v>
      </c>
      <c r="M21" s="47"/>
    </row>
    <row r="22" spans="2:13" ht="12.95" customHeight="1" thickBot="1" x14ac:dyDescent="0.3">
      <c r="B22" s="231" t="s">
        <v>44</v>
      </c>
      <c r="C22" s="232"/>
      <c r="D22" s="126" t="s">
        <v>42</v>
      </c>
      <c r="E22" s="151" t="e">
        <f>E20+E18+E16+E14+E12+E10</f>
        <v>#REF!</v>
      </c>
      <c r="F22" s="151" t="e">
        <f t="shared" ref="F22:K22" si="6">F23/$E$23</f>
        <v>#REF!</v>
      </c>
      <c r="G22" s="151" t="e">
        <f t="shared" si="6"/>
        <v>#REF!</v>
      </c>
      <c r="H22" s="151" t="e">
        <f t="shared" si="6"/>
        <v>#REF!</v>
      </c>
      <c r="I22" s="151" t="e">
        <f t="shared" si="6"/>
        <v>#REF!</v>
      </c>
      <c r="J22" s="151" t="e">
        <f t="shared" si="6"/>
        <v>#REF!</v>
      </c>
      <c r="K22" s="151" t="e">
        <f t="shared" si="6"/>
        <v>#REF!</v>
      </c>
      <c r="L22" s="151" t="e">
        <f>L23/$E$23</f>
        <v>#REF!</v>
      </c>
      <c r="M22" s="47"/>
    </row>
    <row r="23" spans="2:13" ht="12.95" customHeight="1" thickBot="1" x14ac:dyDescent="0.3">
      <c r="B23" s="245"/>
      <c r="C23" s="246"/>
      <c r="D23" s="126" t="s">
        <v>43</v>
      </c>
      <c r="E23" s="136" t="e">
        <f t="shared" ref="E23:L23" si="7">SUM(E21+E19+E17+E15+E13+E11)</f>
        <v>#REF!</v>
      </c>
      <c r="F23" s="136" t="e">
        <f t="shared" si="7"/>
        <v>#REF!</v>
      </c>
      <c r="G23" s="136" t="e">
        <f t="shared" si="7"/>
        <v>#REF!</v>
      </c>
      <c r="H23" s="136" t="e">
        <f t="shared" si="7"/>
        <v>#REF!</v>
      </c>
      <c r="I23" s="136" t="e">
        <f t="shared" si="7"/>
        <v>#REF!</v>
      </c>
      <c r="J23" s="136" t="e">
        <f t="shared" si="7"/>
        <v>#REF!</v>
      </c>
      <c r="K23" s="136" t="e">
        <f t="shared" si="7"/>
        <v>#REF!</v>
      </c>
      <c r="L23" s="136" t="e">
        <f t="shared" si="7"/>
        <v>#REF!</v>
      </c>
      <c r="M23" s="47"/>
    </row>
    <row r="24" spans="2:13" ht="12.95" customHeight="1" x14ac:dyDescent="0.25">
      <c r="B24" s="132"/>
      <c r="M24" s="47"/>
    </row>
    <row r="25" spans="2:13" ht="12.95" customHeight="1" x14ac:dyDescent="0.25">
      <c r="B25" s="132"/>
      <c r="C25" s="238" t="s">
        <v>49</v>
      </c>
      <c r="D25" s="238"/>
      <c r="E25" s="238"/>
      <c r="F25" s="238"/>
      <c r="G25" s="238"/>
      <c r="H25" s="238"/>
      <c r="I25" s="238"/>
      <c r="J25" s="238"/>
      <c r="K25" s="238"/>
      <c r="L25" s="238"/>
      <c r="M25" s="47"/>
    </row>
    <row r="26" spans="2:13" ht="12.95" customHeight="1" x14ac:dyDescent="0.25">
      <c r="B26" s="132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47"/>
    </row>
    <row r="27" spans="2:13" ht="12.95" customHeight="1" x14ac:dyDescent="0.25">
      <c r="B27" s="132"/>
      <c r="C27" s="131"/>
    </row>
    <row r="28" spans="2:13" ht="12.95" customHeight="1" x14ac:dyDescent="0.25">
      <c r="B28" s="132"/>
      <c r="C28" s="139" t="s">
        <v>80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47"/>
    </row>
    <row r="29" spans="2:13" ht="12.95" customHeight="1" x14ac:dyDescent="0.25">
      <c r="B29" s="132"/>
      <c r="M29" s="47"/>
    </row>
    <row r="30" spans="2:13" ht="12.95" customHeight="1" thickBot="1" x14ac:dyDescent="0.3">
      <c r="B30" s="133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47"/>
    </row>
    <row r="31" spans="2:13" ht="12.95" customHeight="1" x14ac:dyDescent="0.25">
      <c r="B31" s="21"/>
      <c r="C31" s="21"/>
      <c r="D31" s="21"/>
      <c r="E31" s="83"/>
      <c r="F31" s="21"/>
      <c r="G31" s="21"/>
      <c r="H31" s="21"/>
      <c r="I31" s="21"/>
      <c r="J31" s="21"/>
      <c r="K31" s="21"/>
      <c r="L31" s="14"/>
      <c r="M31" s="47"/>
    </row>
    <row r="32" spans="2:13" ht="12.95" customHeight="1" x14ac:dyDescent="0.25">
      <c r="B32" s="21"/>
      <c r="C32" s="21"/>
      <c r="D32" s="21"/>
      <c r="E32" s="83"/>
      <c r="F32" s="21"/>
      <c r="G32" s="21"/>
      <c r="H32" s="21"/>
      <c r="I32" s="21"/>
      <c r="J32" s="21"/>
      <c r="K32" s="21"/>
      <c r="L32" s="14"/>
      <c r="M32" s="47"/>
    </row>
    <row r="33" spans="2:14" ht="12.95" customHeight="1" x14ac:dyDescent="0.25">
      <c r="B33" s="21"/>
      <c r="C33" s="21"/>
      <c r="D33" s="21"/>
      <c r="E33" s="83"/>
      <c r="F33" s="21"/>
      <c r="G33" s="21"/>
      <c r="H33" s="21"/>
      <c r="I33" s="21"/>
      <c r="J33" s="21"/>
      <c r="K33" s="21"/>
      <c r="L33" s="14"/>
      <c r="M33" s="47"/>
    </row>
    <row r="34" spans="2:14" ht="12.95" customHeight="1" x14ac:dyDescent="0.25">
      <c r="B34" s="21"/>
      <c r="C34" s="21"/>
      <c r="D34" s="21"/>
      <c r="E34" s="83"/>
      <c r="F34" s="21"/>
      <c r="G34" s="21"/>
      <c r="H34" s="21"/>
      <c r="I34" s="21"/>
      <c r="J34" s="21"/>
      <c r="K34" s="21"/>
      <c r="L34" s="14"/>
      <c r="M34" s="47"/>
    </row>
    <row r="35" spans="2:14" ht="12.95" customHeight="1" x14ac:dyDescent="0.25">
      <c r="B35" s="21"/>
      <c r="C35" s="21"/>
      <c r="D35" s="21"/>
      <c r="E35" s="83"/>
      <c r="F35" s="21"/>
      <c r="G35" s="21"/>
      <c r="H35" s="21"/>
      <c r="I35" s="21"/>
      <c r="J35" s="21"/>
      <c r="K35" s="21"/>
      <c r="L35" s="14"/>
      <c r="M35" s="47"/>
    </row>
    <row r="36" spans="2:14" ht="12.95" customHeight="1" x14ac:dyDescent="0.25">
      <c r="B36" s="21"/>
      <c r="C36" s="21"/>
      <c r="D36" s="21"/>
      <c r="E36" s="83"/>
      <c r="F36" s="21"/>
      <c r="G36" s="21"/>
      <c r="H36" s="21"/>
      <c r="I36" s="21"/>
      <c r="J36" s="21"/>
      <c r="K36" s="21"/>
      <c r="L36" s="14"/>
      <c r="M36" s="47"/>
    </row>
    <row r="37" spans="2:14" ht="12.75" customHeight="1" x14ac:dyDescent="0.25">
      <c r="B37" s="21"/>
      <c r="C37" s="21"/>
      <c r="D37" s="21"/>
      <c r="E37" s="87"/>
      <c r="F37" s="21"/>
      <c r="G37" s="21"/>
      <c r="H37" s="21"/>
      <c r="I37" s="21"/>
      <c r="J37" s="21"/>
      <c r="K37" s="21"/>
      <c r="L37" s="14"/>
      <c r="M37" s="47"/>
    </row>
    <row r="38" spans="2:14" ht="18" customHeight="1" x14ac:dyDescent="0.25">
      <c r="B38" s="237"/>
      <c r="C38" s="237"/>
      <c r="D38" s="239"/>
      <c r="E38" s="239"/>
      <c r="F38" s="91"/>
      <c r="G38" s="240"/>
      <c r="H38" s="240"/>
      <c r="I38" s="240"/>
      <c r="J38" s="240"/>
      <c r="K38" s="240"/>
      <c r="L38" s="240"/>
      <c r="M38" s="42"/>
    </row>
    <row r="39" spans="2:14" ht="17.25" customHeight="1" x14ac:dyDescent="0.25">
      <c r="B39" s="237"/>
      <c r="C39" s="237"/>
      <c r="D39" s="241"/>
      <c r="E39" s="241"/>
      <c r="F39" s="91"/>
      <c r="G39" s="236"/>
      <c r="H39" s="236"/>
      <c r="I39" s="236"/>
      <c r="J39" s="236"/>
      <c r="K39" s="236"/>
      <c r="L39" s="236"/>
      <c r="M39" s="43"/>
    </row>
    <row r="40" spans="2:14" ht="23.25" customHeight="1" x14ac:dyDescent="0.25">
      <c r="B40" s="237"/>
      <c r="C40" s="237"/>
      <c r="D40" s="242"/>
      <c r="E40" s="242"/>
      <c r="F40" s="91"/>
      <c r="G40" s="242"/>
      <c r="H40" s="242"/>
      <c r="I40" s="242"/>
      <c r="J40" s="242"/>
      <c r="K40" s="242"/>
      <c r="L40" s="242"/>
      <c r="M40" s="44"/>
    </row>
    <row r="41" spans="2:14" ht="18" customHeight="1" x14ac:dyDescent="0.25">
      <c r="B41" s="237"/>
      <c r="C41" s="237"/>
      <c r="D41" s="236"/>
      <c r="E41" s="236"/>
      <c r="F41" s="91"/>
      <c r="G41" s="237"/>
      <c r="H41" s="237"/>
      <c r="I41" s="237"/>
      <c r="J41" s="237"/>
      <c r="K41" s="237"/>
      <c r="L41" s="237"/>
      <c r="M41" s="45"/>
    </row>
    <row r="42" spans="2:14" ht="15" customHeight="1" x14ac:dyDescent="0.25">
      <c r="B42" s="46"/>
      <c r="C42" s="46"/>
      <c r="D42" s="92"/>
      <c r="E42" s="46"/>
      <c r="F42" s="91"/>
      <c r="G42" s="46"/>
      <c r="H42" s="46"/>
      <c r="I42" s="46"/>
      <c r="J42" s="46"/>
      <c r="K42" s="46"/>
      <c r="L42" s="93"/>
      <c r="M42" s="46"/>
    </row>
    <row r="43" spans="2:14" ht="12.95" customHeight="1" x14ac:dyDescent="0.25">
      <c r="B43" s="21"/>
      <c r="C43" s="21"/>
      <c r="D43" s="21"/>
      <c r="E43" s="83"/>
      <c r="F43" s="21"/>
      <c r="G43" s="21"/>
      <c r="H43" s="21"/>
      <c r="I43" s="21"/>
      <c r="J43" s="21"/>
      <c r="K43" s="21"/>
      <c r="L43" s="14"/>
      <c r="M43" s="47"/>
    </row>
    <row r="44" spans="2:14" s="90" customFormat="1" ht="24.75" customHeight="1" x14ac:dyDescent="0.25">
      <c r="B44" s="21"/>
      <c r="C44" s="21"/>
      <c r="D44" s="21"/>
      <c r="E44" s="87"/>
      <c r="F44" s="21"/>
      <c r="G44" s="21"/>
      <c r="H44" s="21"/>
      <c r="I44" s="21"/>
      <c r="J44" s="21"/>
      <c r="K44" s="21"/>
      <c r="L44" s="14"/>
      <c r="M44" s="47"/>
      <c r="N44" s="49"/>
    </row>
    <row r="45" spans="2:14" ht="12.95" customHeight="1" x14ac:dyDescent="0.25">
      <c r="B45" s="21"/>
      <c r="C45" s="21"/>
      <c r="D45" s="21"/>
      <c r="E45" s="87"/>
      <c r="F45" s="21"/>
      <c r="G45" s="21"/>
      <c r="H45" s="21"/>
      <c r="I45" s="21"/>
      <c r="J45" s="21"/>
      <c r="K45" s="21"/>
      <c r="L45" s="14"/>
      <c r="M45" s="47"/>
      <c r="N45" s="50"/>
    </row>
    <row r="46" spans="2:14" ht="12.95" customHeight="1" x14ac:dyDescent="0.25">
      <c r="B46" s="21"/>
      <c r="C46" s="21"/>
      <c r="D46" s="21"/>
      <c r="E46" s="87"/>
      <c r="F46" s="21"/>
      <c r="G46" s="21"/>
      <c r="H46" s="21"/>
      <c r="I46" s="21"/>
      <c r="J46" s="21"/>
      <c r="K46" s="21"/>
      <c r="L46" s="14"/>
      <c r="M46" s="47"/>
      <c r="N46" s="50"/>
    </row>
    <row r="47" spans="2:14" ht="12.95" customHeight="1" x14ac:dyDescent="0.25">
      <c r="B47" s="21"/>
      <c r="C47" s="21"/>
      <c r="D47" s="21"/>
      <c r="E47" s="87"/>
      <c r="F47" s="21"/>
      <c r="G47" s="21"/>
      <c r="H47" s="21"/>
      <c r="I47" s="21"/>
      <c r="J47" s="21"/>
      <c r="K47" s="21"/>
      <c r="L47" s="14"/>
      <c r="M47" s="47"/>
      <c r="N47" s="50"/>
    </row>
    <row r="48" spans="2:14" ht="12.95" customHeight="1" x14ac:dyDescent="0.25">
      <c r="B48" s="21"/>
      <c r="C48" s="21"/>
      <c r="D48" s="21"/>
      <c r="E48" s="87"/>
      <c r="F48" s="21"/>
      <c r="G48" s="21"/>
      <c r="H48" s="21"/>
      <c r="I48" s="21"/>
      <c r="J48" s="21"/>
      <c r="K48" s="21"/>
      <c r="L48" s="14"/>
      <c r="M48" s="47"/>
      <c r="N48" s="50"/>
    </row>
    <row r="49" spans="2:14" ht="12.95" customHeight="1" x14ac:dyDescent="0.25">
      <c r="B49" s="21"/>
      <c r="C49" s="21"/>
      <c r="D49" s="21"/>
      <c r="E49" s="53"/>
      <c r="F49" s="21"/>
      <c r="G49" s="21"/>
      <c r="H49" s="21"/>
      <c r="I49" s="21"/>
      <c r="J49" s="21"/>
      <c r="K49" s="21"/>
      <c r="L49" s="14"/>
      <c r="M49" s="47"/>
      <c r="N49" s="50"/>
    </row>
    <row r="50" spans="2:14" ht="12.95" customHeight="1" x14ac:dyDescent="0.25">
      <c r="B50" s="21"/>
      <c r="C50" s="21"/>
      <c r="D50" s="21"/>
      <c r="E50" s="83"/>
      <c r="F50" s="21"/>
      <c r="G50" s="21"/>
      <c r="H50" s="21"/>
      <c r="I50" s="21"/>
      <c r="J50" s="21"/>
      <c r="K50" s="21"/>
      <c r="L50" s="14"/>
      <c r="M50" s="47"/>
      <c r="N50" s="50"/>
    </row>
    <row r="51" spans="2:14" ht="12.95" customHeight="1" x14ac:dyDescent="0.25">
      <c r="B51" s="21"/>
      <c r="C51" s="21"/>
      <c r="D51" s="21"/>
      <c r="E51" s="94"/>
      <c r="F51" s="21"/>
      <c r="G51" s="21"/>
      <c r="H51" s="21"/>
      <c r="I51" s="21"/>
      <c r="J51" s="21"/>
      <c r="K51" s="21"/>
      <c r="L51" s="14"/>
      <c r="M51" s="47"/>
      <c r="N51" s="50"/>
    </row>
    <row r="52" spans="2:14" ht="12.75" customHeight="1" x14ac:dyDescent="0.25">
      <c r="B52" s="21"/>
      <c r="C52" s="21"/>
      <c r="D52" s="21"/>
      <c r="E52" s="94"/>
      <c r="F52" s="21"/>
      <c r="G52" s="21"/>
      <c r="H52" s="21"/>
      <c r="I52" s="21"/>
      <c r="J52" s="21"/>
      <c r="K52" s="21"/>
      <c r="L52" s="14"/>
      <c r="M52" s="14"/>
      <c r="N52" s="50"/>
    </row>
    <row r="53" spans="2:14" ht="24.75" customHeight="1" x14ac:dyDescent="0.25">
      <c r="B53" s="21"/>
      <c r="C53" s="21"/>
      <c r="D53" s="21"/>
      <c r="E53" s="95"/>
      <c r="F53" s="21"/>
      <c r="G53" s="21"/>
      <c r="H53" s="21"/>
      <c r="I53" s="21"/>
      <c r="J53" s="21"/>
      <c r="K53" s="21"/>
      <c r="L53" s="14"/>
      <c r="M53" s="47"/>
      <c r="N53" s="50"/>
    </row>
    <row r="54" spans="2:14" ht="24.75" customHeight="1" x14ac:dyDescent="0.25">
      <c r="B54" s="21"/>
      <c r="C54" s="21"/>
      <c r="D54" s="21"/>
      <c r="E54" s="95"/>
      <c r="F54" s="21"/>
      <c r="G54" s="21"/>
      <c r="H54" s="21"/>
      <c r="I54" s="21"/>
      <c r="J54" s="21"/>
      <c r="K54" s="21"/>
      <c r="L54" s="14"/>
      <c r="M54" s="47"/>
      <c r="N54" s="50"/>
    </row>
    <row r="55" spans="2:14" ht="24.75" customHeight="1" x14ac:dyDescent="0.25">
      <c r="B55" s="21"/>
      <c r="C55" s="21"/>
      <c r="D55" s="21"/>
      <c r="E55" s="95"/>
      <c r="F55" s="21"/>
      <c r="G55" s="21"/>
      <c r="H55" s="21"/>
      <c r="I55" s="21"/>
      <c r="J55" s="21"/>
      <c r="K55" s="21"/>
      <c r="L55" s="14"/>
      <c r="M55" s="47"/>
      <c r="N55" s="50"/>
    </row>
    <row r="56" spans="2:14" ht="24.75" customHeight="1" x14ac:dyDescent="0.25">
      <c r="B56" s="21"/>
      <c r="C56" s="21"/>
      <c r="D56" s="21"/>
      <c r="E56" s="95"/>
      <c r="F56" s="21"/>
      <c r="G56" s="21"/>
      <c r="H56" s="21"/>
      <c r="I56" s="21"/>
      <c r="J56" s="21"/>
      <c r="K56" s="21"/>
      <c r="L56" s="14"/>
      <c r="M56" s="47"/>
      <c r="N56" s="50"/>
    </row>
    <row r="57" spans="2:14" ht="12.95" customHeight="1" x14ac:dyDescent="0.25">
      <c r="M57" s="47"/>
      <c r="N57" s="50"/>
    </row>
    <row r="58" spans="2:14" ht="12.95" customHeight="1" x14ac:dyDescent="0.25">
      <c r="B58" s="96"/>
      <c r="C58" s="83"/>
      <c r="D58" s="83"/>
      <c r="E58" s="97"/>
      <c r="F58" s="21"/>
      <c r="G58" s="83"/>
      <c r="H58" s="83"/>
      <c r="I58" s="83"/>
      <c r="J58" s="83"/>
      <c r="K58" s="83"/>
      <c r="L58" s="14"/>
      <c r="M58" s="47"/>
    </row>
    <row r="59" spans="2:14" ht="12.95" customHeight="1" x14ac:dyDescent="0.25">
      <c r="B59" s="98"/>
      <c r="C59" s="21"/>
      <c r="D59" s="21"/>
      <c r="E59" s="88"/>
      <c r="F59" s="89"/>
      <c r="G59" s="21"/>
      <c r="H59" s="21"/>
      <c r="I59" s="21"/>
      <c r="J59" s="21"/>
      <c r="K59" s="21"/>
      <c r="L59" s="99"/>
      <c r="M59" s="47"/>
    </row>
    <row r="60" spans="2:14" ht="12.95" customHeight="1" x14ac:dyDescent="0.25">
      <c r="B60" s="21"/>
      <c r="C60" s="21"/>
      <c r="D60" s="21"/>
      <c r="E60" s="88"/>
      <c r="F60" s="89"/>
      <c r="G60" s="21"/>
      <c r="H60" s="21"/>
      <c r="I60" s="21"/>
      <c r="J60" s="21"/>
      <c r="K60" s="21"/>
      <c r="L60" s="99"/>
      <c r="M60" s="47"/>
    </row>
    <row r="61" spans="2:14" ht="12.95" customHeight="1" x14ac:dyDescent="0.25">
      <c r="B61" s="98"/>
      <c r="C61" s="21"/>
      <c r="D61" s="21"/>
      <c r="E61" s="88"/>
      <c r="F61" s="89"/>
      <c r="G61" s="21"/>
      <c r="H61" s="21"/>
      <c r="I61" s="21"/>
      <c r="J61" s="21"/>
      <c r="K61" s="21"/>
      <c r="L61" s="99"/>
      <c r="M61" s="47"/>
    </row>
    <row r="62" spans="2:14" ht="12.95" customHeight="1" x14ac:dyDescent="0.25">
      <c r="B62" s="89"/>
      <c r="C62" s="21"/>
      <c r="D62" s="21"/>
      <c r="E62" s="88"/>
      <c r="F62" s="89"/>
      <c r="G62" s="21"/>
      <c r="H62" s="21"/>
      <c r="I62" s="21"/>
      <c r="J62" s="21"/>
      <c r="K62" s="21"/>
      <c r="L62" s="99"/>
      <c r="M62" s="47"/>
    </row>
    <row r="63" spans="2:14" ht="12.95" customHeight="1" x14ac:dyDescent="0.25">
      <c r="B63" s="21"/>
      <c r="C63" s="21"/>
      <c r="D63" s="21"/>
      <c r="E63" s="88"/>
      <c r="F63" s="89"/>
      <c r="G63" s="21"/>
      <c r="H63" s="21"/>
      <c r="I63" s="21"/>
      <c r="J63" s="21"/>
      <c r="K63" s="21"/>
      <c r="L63" s="99"/>
      <c r="M63" s="47"/>
    </row>
    <row r="64" spans="2:14" ht="24.75" customHeight="1" x14ac:dyDescent="0.25">
      <c r="B64" s="89"/>
      <c r="C64" s="21"/>
      <c r="D64" s="21"/>
      <c r="E64" s="95"/>
      <c r="F64" s="89"/>
      <c r="G64" s="21"/>
      <c r="H64" s="21"/>
      <c r="I64" s="21"/>
      <c r="J64" s="21"/>
      <c r="K64" s="21"/>
      <c r="L64" s="99"/>
      <c r="M64" s="47"/>
    </row>
    <row r="65" spans="2:13" ht="12.95" customHeight="1" x14ac:dyDescent="0.25">
      <c r="B65" s="21"/>
      <c r="C65" s="21"/>
      <c r="D65" s="21"/>
      <c r="E65" s="100"/>
      <c r="F65" s="89"/>
      <c r="G65" s="21"/>
      <c r="H65" s="21"/>
      <c r="I65" s="21"/>
      <c r="J65" s="21"/>
      <c r="K65" s="21"/>
      <c r="L65" s="99"/>
      <c r="M65" s="47"/>
    </row>
    <row r="66" spans="2:13" ht="12.95" customHeight="1" x14ac:dyDescent="0.25">
      <c r="B66" s="89"/>
      <c r="C66" s="21"/>
      <c r="D66" s="21"/>
      <c r="E66" s="101"/>
      <c r="F66" s="89"/>
      <c r="G66" s="21"/>
      <c r="H66" s="21"/>
      <c r="I66" s="21"/>
      <c r="J66" s="21"/>
      <c r="K66" s="21"/>
      <c r="L66" s="14"/>
      <c r="M66" s="47"/>
    </row>
    <row r="67" spans="2:13" ht="12.95" customHeight="1" x14ac:dyDescent="0.25">
      <c r="B67" s="21"/>
      <c r="C67" s="21"/>
      <c r="D67" s="21"/>
      <c r="E67" s="100"/>
      <c r="F67" s="89"/>
      <c r="G67" s="21"/>
      <c r="H67" s="21"/>
      <c r="I67" s="21"/>
      <c r="J67" s="21"/>
      <c r="K67" s="21"/>
      <c r="L67" s="14"/>
      <c r="M67" s="47"/>
    </row>
    <row r="68" spans="2:13" ht="12.95" customHeight="1" x14ac:dyDescent="0.25">
      <c r="M68" s="47"/>
    </row>
    <row r="69" spans="2:13" ht="18" customHeight="1" x14ac:dyDescent="0.25">
      <c r="B69" s="237"/>
      <c r="C69" s="237"/>
      <c r="D69" s="239"/>
      <c r="E69" s="239"/>
      <c r="F69" s="91"/>
      <c r="G69" s="240"/>
      <c r="H69" s="240"/>
      <c r="I69" s="240"/>
      <c r="J69" s="240"/>
      <c r="K69" s="240"/>
      <c r="L69" s="240"/>
      <c r="M69" s="42"/>
    </row>
    <row r="70" spans="2:13" ht="17.25" customHeight="1" x14ac:dyDescent="0.25">
      <c r="B70" s="237"/>
      <c r="C70" s="237"/>
      <c r="D70" s="241"/>
      <c r="E70" s="241"/>
      <c r="F70" s="91"/>
      <c r="G70" s="236"/>
      <c r="H70" s="236"/>
      <c r="I70" s="236"/>
      <c r="J70" s="236"/>
      <c r="K70" s="236"/>
      <c r="L70" s="236"/>
      <c r="M70" s="43"/>
    </row>
    <row r="71" spans="2:13" ht="23.25" customHeight="1" x14ac:dyDescent="0.25">
      <c r="B71" s="237"/>
      <c r="C71" s="237"/>
      <c r="D71" s="242"/>
      <c r="E71" s="242"/>
      <c r="F71" s="91"/>
      <c r="G71" s="242"/>
      <c r="H71" s="242"/>
      <c r="I71" s="242"/>
      <c r="J71" s="242"/>
      <c r="K71" s="242"/>
      <c r="L71" s="242"/>
      <c r="M71" s="44"/>
    </row>
    <row r="72" spans="2:13" ht="18" customHeight="1" x14ac:dyDescent="0.25">
      <c r="B72" s="237"/>
      <c r="C72" s="237"/>
      <c r="D72" s="236"/>
      <c r="E72" s="236"/>
      <c r="F72" s="91"/>
      <c r="G72" s="237"/>
      <c r="H72" s="237"/>
      <c r="I72" s="237"/>
      <c r="J72" s="237"/>
      <c r="K72" s="237"/>
      <c r="L72" s="237"/>
      <c r="M72" s="45"/>
    </row>
    <row r="73" spans="2:13" ht="18" customHeight="1" x14ac:dyDescent="0.25">
      <c r="B73" s="46"/>
      <c r="C73" s="46"/>
      <c r="D73" s="92"/>
      <c r="E73" s="46"/>
      <c r="F73" s="91"/>
      <c r="G73" s="46"/>
      <c r="H73" s="46"/>
      <c r="I73" s="46"/>
      <c r="J73" s="46"/>
      <c r="K73" s="46"/>
      <c r="L73" s="93"/>
      <c r="M73" s="46"/>
    </row>
    <row r="74" spans="2:13" ht="12.95" customHeight="1" x14ac:dyDescent="0.25">
      <c r="B74" s="89"/>
      <c r="C74" s="21"/>
      <c r="D74" s="21"/>
      <c r="E74" s="100"/>
      <c r="F74" s="89"/>
      <c r="G74" s="21"/>
      <c r="H74" s="21"/>
      <c r="I74" s="21"/>
      <c r="J74" s="21"/>
      <c r="K74" s="21"/>
      <c r="L74" s="14"/>
      <c r="M74" s="47"/>
    </row>
    <row r="75" spans="2:13" ht="12.75" customHeight="1" x14ac:dyDescent="0.25">
      <c r="B75" s="21"/>
      <c r="C75" s="21"/>
      <c r="D75" s="21"/>
      <c r="E75" s="100"/>
      <c r="F75" s="89"/>
      <c r="G75" s="21"/>
      <c r="H75" s="21"/>
      <c r="I75" s="21"/>
      <c r="J75" s="21"/>
      <c r="K75" s="21"/>
      <c r="L75" s="14"/>
      <c r="M75" s="47"/>
    </row>
    <row r="76" spans="2:13" ht="12.95" customHeight="1" x14ac:dyDescent="0.25">
      <c r="B76" s="89"/>
      <c r="C76" s="21"/>
      <c r="D76" s="21"/>
      <c r="E76" s="100"/>
      <c r="F76" s="89"/>
      <c r="G76" s="21"/>
      <c r="H76" s="21"/>
      <c r="I76" s="21"/>
      <c r="J76" s="21"/>
      <c r="K76" s="21"/>
      <c r="L76" s="14"/>
      <c r="M76" s="47"/>
    </row>
    <row r="77" spans="2:13" ht="24.75" customHeight="1" x14ac:dyDescent="0.25">
      <c r="B77" s="89"/>
      <c r="C77" s="21"/>
      <c r="D77" s="21"/>
      <c r="E77" s="87"/>
      <c r="F77" s="89"/>
      <c r="G77" s="21"/>
      <c r="H77" s="21"/>
      <c r="I77" s="21"/>
      <c r="J77" s="21"/>
      <c r="K77" s="21"/>
      <c r="L77" s="14"/>
      <c r="M77" s="47"/>
    </row>
    <row r="78" spans="2:13" ht="12.95" customHeight="1" x14ac:dyDescent="0.25">
      <c r="B78" s="89"/>
      <c r="C78" s="21"/>
      <c r="D78" s="21"/>
      <c r="E78" s="100"/>
      <c r="F78" s="89"/>
      <c r="G78" s="21"/>
      <c r="H78" s="21"/>
      <c r="I78" s="21"/>
      <c r="J78" s="21"/>
      <c r="K78" s="21"/>
      <c r="L78" s="14"/>
      <c r="M78" s="47"/>
    </row>
    <row r="79" spans="2:13" ht="12.95" customHeight="1" x14ac:dyDescent="0.25">
      <c r="B79" s="21"/>
      <c r="C79" s="21"/>
      <c r="D79" s="21"/>
      <c r="E79" s="100"/>
      <c r="F79" s="89"/>
      <c r="G79" s="21"/>
      <c r="H79" s="21"/>
      <c r="I79" s="21"/>
      <c r="J79" s="21"/>
      <c r="K79" s="21"/>
      <c r="L79" s="14"/>
      <c r="M79" s="47"/>
    </row>
    <row r="80" spans="2:13" ht="12.95" customHeight="1" x14ac:dyDescent="0.25">
      <c r="B80" s="89"/>
      <c r="C80" s="21"/>
      <c r="D80" s="21"/>
      <c r="E80" s="53"/>
      <c r="F80" s="89"/>
      <c r="G80" s="21"/>
      <c r="H80" s="21"/>
      <c r="I80" s="21"/>
      <c r="J80" s="21"/>
      <c r="K80" s="21"/>
      <c r="L80" s="14"/>
      <c r="M80" s="47"/>
    </row>
    <row r="81" spans="2:13" ht="12.95" customHeight="1" x14ac:dyDescent="0.25">
      <c r="B81" s="21"/>
      <c r="C81" s="21"/>
      <c r="D81" s="21"/>
      <c r="E81" s="102"/>
      <c r="F81" s="89"/>
      <c r="G81" s="21"/>
      <c r="H81" s="21"/>
      <c r="I81" s="21"/>
      <c r="J81" s="21"/>
      <c r="K81" s="21"/>
      <c r="L81" s="14"/>
      <c r="M81" s="47"/>
    </row>
    <row r="82" spans="2:13" ht="12.95" customHeight="1" x14ac:dyDescent="0.25">
      <c r="B82" s="21"/>
      <c r="C82" s="21"/>
      <c r="D82" s="21"/>
      <c r="E82" s="103"/>
      <c r="F82" s="21"/>
      <c r="G82" s="21"/>
      <c r="H82" s="21"/>
      <c r="I82" s="21"/>
      <c r="J82" s="21"/>
      <c r="K82" s="21"/>
      <c r="L82" s="14"/>
      <c r="M82" s="47"/>
    </row>
    <row r="83" spans="2:13" ht="12.95" customHeight="1" x14ac:dyDescent="0.25">
      <c r="B83" s="21"/>
      <c r="C83" s="21"/>
      <c r="D83" s="21"/>
      <c r="E83" s="73"/>
      <c r="F83" s="21"/>
      <c r="G83" s="21"/>
      <c r="H83" s="21"/>
      <c r="I83" s="21"/>
      <c r="J83" s="21"/>
      <c r="K83" s="21"/>
      <c r="L83" s="14"/>
      <c r="M83" s="47"/>
    </row>
    <row r="84" spans="2:13" ht="12.95" customHeight="1" x14ac:dyDescent="0.25">
      <c r="B84" s="21"/>
      <c r="C84" s="21"/>
      <c r="D84" s="21"/>
      <c r="E84" s="103"/>
      <c r="F84" s="21"/>
      <c r="G84" s="21"/>
      <c r="H84" s="21"/>
      <c r="I84" s="21"/>
      <c r="J84" s="21"/>
      <c r="K84" s="21"/>
      <c r="L84" s="14"/>
      <c r="M84" s="47"/>
    </row>
    <row r="85" spans="2:13" ht="12.95" customHeight="1" x14ac:dyDescent="0.25">
      <c r="B85" s="21"/>
      <c r="C85" s="21"/>
      <c r="D85" s="21"/>
      <c r="E85" s="103"/>
      <c r="F85" s="21"/>
      <c r="G85" s="21"/>
      <c r="H85" s="21"/>
      <c r="I85" s="21"/>
      <c r="J85" s="21"/>
      <c r="K85" s="21"/>
      <c r="L85" s="14"/>
      <c r="M85" s="47"/>
    </row>
    <row r="86" spans="2:13" ht="12.95" customHeight="1" x14ac:dyDescent="0.25">
      <c r="B86" s="21"/>
      <c r="C86" s="21"/>
      <c r="D86" s="21"/>
      <c r="E86" s="53"/>
      <c r="F86" s="21"/>
      <c r="G86" s="21"/>
      <c r="H86" s="21"/>
      <c r="I86" s="21"/>
      <c r="J86" s="21"/>
      <c r="K86" s="21"/>
      <c r="L86" s="14"/>
      <c r="M86" s="47"/>
    </row>
    <row r="87" spans="2:13" ht="24.2" customHeight="1" x14ac:dyDescent="0.25">
      <c r="B87" s="21"/>
      <c r="C87" s="21"/>
      <c r="D87" s="21"/>
      <c r="E87" s="104"/>
      <c r="F87" s="21"/>
      <c r="G87" s="21"/>
      <c r="H87" s="21"/>
      <c r="I87" s="21"/>
      <c r="J87" s="21"/>
      <c r="K87" s="21"/>
      <c r="L87" s="14"/>
      <c r="M87" s="47"/>
    </row>
    <row r="88" spans="2:13" ht="24.75" customHeight="1" x14ac:dyDescent="0.25">
      <c r="B88" s="21"/>
      <c r="C88" s="21"/>
      <c r="D88" s="21"/>
      <c r="E88" s="104"/>
      <c r="F88" s="52"/>
      <c r="G88" s="21"/>
      <c r="H88" s="21"/>
      <c r="I88" s="21"/>
      <c r="J88" s="21"/>
      <c r="K88" s="21"/>
      <c r="L88" s="14"/>
      <c r="M88" s="47"/>
    </row>
    <row r="89" spans="2:13" ht="12.95" customHeight="1" x14ac:dyDescent="0.25">
      <c r="B89" s="21"/>
      <c r="C89" s="21"/>
      <c r="D89" s="21"/>
      <c r="E89" s="73"/>
      <c r="F89" s="52"/>
      <c r="G89" s="21"/>
      <c r="H89" s="21"/>
      <c r="I89" s="21"/>
      <c r="J89" s="21"/>
      <c r="K89" s="21"/>
      <c r="L89" s="14"/>
      <c r="M89" s="47"/>
    </row>
    <row r="90" spans="2:13" ht="12.95" customHeight="1" x14ac:dyDescent="0.25">
      <c r="B90" s="21"/>
      <c r="C90" s="21"/>
      <c r="D90" s="21"/>
      <c r="E90" s="73"/>
      <c r="F90" s="52"/>
      <c r="G90" s="21"/>
      <c r="H90" s="21"/>
      <c r="I90" s="21"/>
      <c r="J90" s="21"/>
      <c r="K90" s="21"/>
      <c r="L90" s="14"/>
      <c r="M90" s="47"/>
    </row>
    <row r="91" spans="2:13" ht="12.95" customHeight="1" x14ac:dyDescent="0.25">
      <c r="B91" s="21"/>
      <c r="C91" s="21"/>
      <c r="D91" s="21"/>
      <c r="E91" s="73"/>
      <c r="F91" s="52"/>
      <c r="G91" s="21"/>
      <c r="H91" s="21"/>
      <c r="I91" s="21"/>
      <c r="J91" s="21"/>
      <c r="K91" s="21"/>
      <c r="L91" s="14"/>
      <c r="M91" s="47"/>
    </row>
    <row r="92" spans="2:13" ht="12.95" customHeight="1" x14ac:dyDescent="0.25">
      <c r="B92" s="21"/>
      <c r="C92" s="21"/>
      <c r="D92" s="21"/>
      <c r="E92" s="73"/>
      <c r="F92" s="52"/>
      <c r="G92" s="21"/>
      <c r="H92" s="21"/>
      <c r="I92" s="21"/>
      <c r="J92" s="21"/>
      <c r="K92" s="21"/>
      <c r="L92" s="14"/>
      <c r="M92" s="47"/>
    </row>
    <row r="93" spans="2:13" ht="12.95" customHeight="1" x14ac:dyDescent="0.25">
      <c r="B93" s="21"/>
      <c r="C93" s="21"/>
      <c r="D93" s="21"/>
      <c r="E93" s="73"/>
      <c r="F93" s="52"/>
      <c r="G93" s="21"/>
      <c r="H93" s="21"/>
      <c r="I93" s="21"/>
      <c r="J93" s="21"/>
      <c r="K93" s="21"/>
      <c r="L93" s="14"/>
      <c r="M93" s="47"/>
    </row>
    <row r="94" spans="2:13" ht="12.95" customHeight="1" x14ac:dyDescent="0.25">
      <c r="B94" s="21"/>
      <c r="C94" s="21"/>
      <c r="D94" s="21"/>
      <c r="E94" s="73"/>
      <c r="F94" s="52"/>
      <c r="G94" s="21"/>
      <c r="H94" s="21"/>
      <c r="I94" s="21"/>
      <c r="J94" s="21"/>
      <c r="K94" s="21"/>
      <c r="L94" s="14"/>
      <c r="M94" s="47"/>
    </row>
    <row r="95" spans="2:13" ht="12.95" customHeight="1" x14ac:dyDescent="0.25">
      <c r="B95" s="21"/>
      <c r="C95" s="21"/>
      <c r="D95" s="21"/>
      <c r="E95" s="73"/>
      <c r="F95" s="52"/>
      <c r="G95" s="21"/>
      <c r="H95" s="21"/>
      <c r="I95" s="21"/>
      <c r="J95" s="21"/>
      <c r="K95" s="21"/>
      <c r="L95" s="14"/>
      <c r="M95" s="47"/>
    </row>
    <row r="96" spans="2:13" ht="12.95" customHeight="1" x14ac:dyDescent="0.25">
      <c r="B96" s="21"/>
      <c r="C96" s="21"/>
      <c r="D96" s="21"/>
      <c r="E96" s="73"/>
      <c r="F96" s="52"/>
      <c r="G96" s="21"/>
      <c r="H96" s="21"/>
      <c r="I96" s="21"/>
      <c r="J96" s="21"/>
      <c r="K96" s="21"/>
      <c r="L96" s="14"/>
      <c r="M96" s="47"/>
    </row>
    <row r="97" spans="2:13" ht="12.95" customHeight="1" x14ac:dyDescent="0.25">
      <c r="B97" s="21"/>
      <c r="C97" s="21"/>
      <c r="D97" s="21"/>
      <c r="E97" s="73"/>
      <c r="F97" s="52"/>
      <c r="G97" s="21"/>
      <c r="H97" s="21"/>
      <c r="I97" s="21"/>
      <c r="J97" s="21"/>
      <c r="K97" s="21"/>
      <c r="L97" s="14"/>
      <c r="M97" s="47"/>
    </row>
    <row r="98" spans="2:13" ht="12.95" customHeight="1" x14ac:dyDescent="0.25">
      <c r="B98" s="21"/>
      <c r="C98" s="21"/>
      <c r="D98" s="21"/>
      <c r="E98" s="73"/>
      <c r="F98" s="52"/>
      <c r="G98" s="21"/>
      <c r="H98" s="21"/>
      <c r="I98" s="21"/>
      <c r="J98" s="21"/>
      <c r="K98" s="21"/>
      <c r="L98" s="14"/>
      <c r="M98" s="47"/>
    </row>
    <row r="99" spans="2:13" ht="12.95" customHeight="1" x14ac:dyDescent="0.25">
      <c r="B99" s="21"/>
      <c r="C99" s="21"/>
      <c r="D99" s="21"/>
      <c r="E99" s="73"/>
      <c r="F99" s="52"/>
      <c r="G99" s="21"/>
      <c r="H99" s="21"/>
      <c r="I99" s="21"/>
      <c r="J99" s="21"/>
      <c r="K99" s="21"/>
      <c r="L99" s="14"/>
      <c r="M99" s="47"/>
    </row>
    <row r="100" spans="2:13" ht="12.95" customHeight="1" x14ac:dyDescent="0.25">
      <c r="B100" s="21"/>
      <c r="C100" s="21"/>
      <c r="D100" s="21"/>
      <c r="E100" s="73"/>
      <c r="F100" s="52"/>
      <c r="G100" s="21"/>
      <c r="H100" s="21"/>
      <c r="I100" s="21"/>
      <c r="J100" s="21"/>
      <c r="K100" s="21"/>
      <c r="L100" s="14"/>
      <c r="M100" s="47"/>
    </row>
    <row r="101" spans="2:13" ht="12.95" customHeight="1" x14ac:dyDescent="0.25">
      <c r="B101" s="21"/>
      <c r="C101" s="21"/>
      <c r="D101" s="21"/>
      <c r="E101" s="73"/>
      <c r="F101" s="52"/>
      <c r="G101" s="21"/>
      <c r="H101" s="21"/>
      <c r="I101" s="21"/>
      <c r="J101" s="21"/>
      <c r="K101" s="21"/>
      <c r="L101" s="14"/>
      <c r="M101" s="47"/>
    </row>
    <row r="102" spans="2:13" ht="18" customHeight="1" x14ac:dyDescent="0.25">
      <c r="B102" s="237"/>
      <c r="C102" s="237"/>
      <c r="D102" s="239"/>
      <c r="E102" s="239"/>
      <c r="F102" s="91"/>
      <c r="G102" s="240"/>
      <c r="H102" s="240"/>
      <c r="I102" s="240"/>
      <c r="J102" s="240"/>
      <c r="K102" s="240"/>
      <c r="L102" s="240"/>
      <c r="M102" s="46"/>
    </row>
    <row r="103" spans="2:13" ht="18" customHeight="1" x14ac:dyDescent="0.25">
      <c r="B103" s="237"/>
      <c r="C103" s="237"/>
      <c r="D103" s="241"/>
      <c r="E103" s="241"/>
      <c r="F103" s="91"/>
      <c r="G103" s="236"/>
      <c r="H103" s="236"/>
      <c r="I103" s="236"/>
      <c r="J103" s="236"/>
      <c r="K103" s="236"/>
      <c r="L103" s="236"/>
      <c r="M103" s="47"/>
    </row>
    <row r="104" spans="2:13" ht="23.25" customHeight="1" x14ac:dyDescent="0.25">
      <c r="B104" s="237"/>
      <c r="C104" s="237"/>
      <c r="D104" s="242"/>
      <c r="E104" s="242"/>
      <c r="F104" s="91"/>
      <c r="G104" s="242"/>
      <c r="H104" s="242"/>
      <c r="I104" s="242"/>
      <c r="J104" s="242"/>
      <c r="K104" s="242"/>
      <c r="L104" s="242"/>
      <c r="M104" s="47"/>
    </row>
    <row r="105" spans="2:13" ht="18" customHeight="1" x14ac:dyDescent="0.25">
      <c r="B105" s="237"/>
      <c r="C105" s="237"/>
      <c r="D105" s="236"/>
      <c r="E105" s="236"/>
      <c r="F105" s="91"/>
      <c r="G105" s="237"/>
      <c r="H105" s="237"/>
      <c r="I105" s="237"/>
      <c r="J105" s="237"/>
      <c r="K105" s="237"/>
      <c r="L105" s="237"/>
      <c r="M105" s="47"/>
    </row>
    <row r="106" spans="2:13" ht="18" customHeight="1" x14ac:dyDescent="0.25">
      <c r="B106" s="46"/>
      <c r="C106" s="46"/>
      <c r="D106" s="92"/>
      <c r="E106" s="46"/>
      <c r="F106" s="91"/>
      <c r="G106" s="46"/>
      <c r="H106" s="46"/>
      <c r="I106" s="46"/>
      <c r="J106" s="46"/>
      <c r="K106" s="46"/>
      <c r="L106" s="93"/>
      <c r="M106" s="47"/>
    </row>
    <row r="107" spans="2:13" ht="12.95" customHeight="1" x14ac:dyDescent="0.25">
      <c r="B107" s="21"/>
      <c r="C107" s="21"/>
      <c r="D107" s="21"/>
      <c r="E107" s="73"/>
      <c r="F107" s="52"/>
      <c r="G107" s="21"/>
      <c r="H107" s="21"/>
      <c r="I107" s="21"/>
      <c r="J107" s="21"/>
      <c r="K107" s="21"/>
      <c r="L107" s="14"/>
      <c r="M107" s="47"/>
    </row>
    <row r="108" spans="2:13" ht="12.95" customHeight="1" x14ac:dyDescent="0.25">
      <c r="B108" s="21"/>
      <c r="C108" s="21"/>
      <c r="D108" s="21"/>
      <c r="E108" s="73"/>
      <c r="F108" s="52"/>
      <c r="G108" s="21"/>
      <c r="H108" s="21"/>
      <c r="I108" s="21"/>
      <c r="J108" s="21"/>
      <c r="K108" s="21"/>
      <c r="L108" s="14"/>
      <c r="M108" s="47"/>
    </row>
    <row r="109" spans="2:13" ht="12.75" customHeight="1" x14ac:dyDescent="0.25">
      <c r="B109" s="21"/>
      <c r="C109" s="21"/>
      <c r="D109" s="21"/>
      <c r="E109" s="105"/>
      <c r="F109" s="52"/>
      <c r="G109" s="21"/>
      <c r="H109" s="21"/>
      <c r="I109" s="21"/>
      <c r="J109" s="21"/>
      <c r="K109" s="21"/>
      <c r="L109" s="14"/>
      <c r="M109" s="47"/>
    </row>
    <row r="110" spans="2:13" ht="12.95" customHeight="1" x14ac:dyDescent="0.25">
      <c r="B110" s="21"/>
      <c r="C110" s="21"/>
      <c r="D110" s="21"/>
      <c r="E110" s="73"/>
      <c r="F110" s="52"/>
      <c r="G110" s="21"/>
      <c r="H110" s="21"/>
      <c r="I110" s="21"/>
      <c r="J110" s="21"/>
      <c r="K110" s="21"/>
      <c r="L110" s="14"/>
      <c r="M110" s="47"/>
    </row>
    <row r="111" spans="2:13" ht="12.95" customHeight="1" x14ac:dyDescent="0.25">
      <c r="B111" s="21"/>
      <c r="C111" s="21"/>
      <c r="D111" s="21"/>
      <c r="E111" s="73"/>
      <c r="F111" s="52"/>
      <c r="G111" s="21"/>
      <c r="H111" s="21"/>
      <c r="I111" s="21"/>
      <c r="J111" s="21"/>
      <c r="K111" s="21"/>
      <c r="L111" s="14"/>
      <c r="M111" s="47"/>
    </row>
    <row r="112" spans="2:13" ht="12.95" customHeight="1" x14ac:dyDescent="0.25">
      <c r="B112" s="89"/>
      <c r="C112" s="21"/>
      <c r="D112" s="21"/>
      <c r="E112" s="101"/>
      <c r="F112" s="89"/>
      <c r="G112" s="21"/>
      <c r="H112" s="21"/>
      <c r="I112" s="21"/>
      <c r="J112" s="21"/>
      <c r="K112" s="21"/>
      <c r="L112" s="14"/>
      <c r="M112" s="47"/>
    </row>
    <row r="113" spans="2:13" ht="12.95" customHeight="1" x14ac:dyDescent="0.25">
      <c r="B113" s="21"/>
      <c r="C113" s="21"/>
      <c r="D113" s="21"/>
      <c r="E113" s="73"/>
      <c r="F113" s="52"/>
      <c r="G113" s="21"/>
      <c r="H113" s="21"/>
      <c r="I113" s="21"/>
      <c r="J113" s="21"/>
      <c r="K113" s="21"/>
      <c r="L113" s="14"/>
      <c r="M113" s="47"/>
    </row>
    <row r="114" spans="2:13" ht="12.95" customHeight="1" x14ac:dyDescent="0.25">
      <c r="B114" s="21"/>
      <c r="C114" s="21"/>
      <c r="D114" s="21"/>
      <c r="E114" s="73"/>
      <c r="F114" s="52"/>
      <c r="G114" s="21"/>
      <c r="H114" s="21"/>
      <c r="I114" s="21"/>
      <c r="J114" s="21"/>
      <c r="K114" s="21"/>
      <c r="L114" s="14"/>
      <c r="M114" s="47"/>
    </row>
    <row r="115" spans="2:13" ht="12.95" customHeight="1" x14ac:dyDescent="0.25">
      <c r="B115" s="21"/>
      <c r="C115" s="21"/>
      <c r="D115" s="21"/>
      <c r="E115" s="105"/>
      <c r="F115" s="52"/>
      <c r="G115" s="21"/>
      <c r="H115" s="21"/>
      <c r="I115" s="21"/>
      <c r="J115" s="21"/>
      <c r="K115" s="21"/>
      <c r="L115" s="14"/>
      <c r="M115" s="47"/>
    </row>
    <row r="116" spans="2:13" ht="12.95" customHeight="1" x14ac:dyDescent="0.25">
      <c r="B116" s="21"/>
      <c r="C116" s="21"/>
      <c r="D116" s="21"/>
      <c r="E116" s="73"/>
      <c r="F116" s="52"/>
      <c r="G116" s="21"/>
      <c r="H116" s="21"/>
      <c r="I116" s="21"/>
      <c r="J116" s="21"/>
      <c r="K116" s="21"/>
      <c r="L116" s="14"/>
      <c r="M116" s="47"/>
    </row>
    <row r="117" spans="2:13" ht="12.95" customHeight="1" x14ac:dyDescent="0.25">
      <c r="B117" s="21"/>
      <c r="C117" s="21"/>
      <c r="D117" s="21"/>
      <c r="E117" s="73"/>
      <c r="F117" s="52"/>
      <c r="G117" s="21"/>
      <c r="H117" s="21"/>
      <c r="I117" s="21"/>
      <c r="J117" s="21"/>
      <c r="K117" s="21"/>
      <c r="L117" s="14"/>
      <c r="M117" s="48"/>
    </row>
    <row r="118" spans="2:13" ht="12.95" customHeight="1" x14ac:dyDescent="0.25">
      <c r="B118" s="21"/>
      <c r="C118" s="21"/>
      <c r="D118" s="21"/>
      <c r="E118" s="73"/>
      <c r="F118" s="52"/>
      <c r="G118" s="21"/>
      <c r="H118" s="21"/>
      <c r="I118" s="21"/>
      <c r="J118" s="21"/>
      <c r="K118" s="21"/>
      <c r="L118" s="14"/>
      <c r="M118" s="48"/>
    </row>
    <row r="119" spans="2:13" ht="12.95" customHeight="1" x14ac:dyDescent="0.25">
      <c r="B119" s="21"/>
      <c r="C119" s="21"/>
      <c r="D119" s="21"/>
      <c r="E119" s="73"/>
      <c r="F119" s="52"/>
      <c r="G119" s="21"/>
      <c r="H119" s="21"/>
      <c r="I119" s="21"/>
      <c r="J119" s="21"/>
      <c r="K119" s="21"/>
      <c r="L119" s="14"/>
      <c r="M119" s="48"/>
    </row>
    <row r="120" spans="2:13" ht="12.95" customHeight="1" x14ac:dyDescent="0.25">
      <c r="B120" s="21"/>
      <c r="C120" s="21"/>
      <c r="D120" s="21"/>
      <c r="E120" s="73"/>
      <c r="F120" s="52"/>
      <c r="G120" s="21"/>
      <c r="H120" s="21"/>
      <c r="I120" s="21"/>
      <c r="J120" s="21"/>
      <c r="K120" s="21"/>
      <c r="L120" s="14"/>
      <c r="M120" s="48"/>
    </row>
    <row r="121" spans="2:13" ht="12.95" customHeight="1" x14ac:dyDescent="0.25">
      <c r="B121" s="21"/>
      <c r="C121" s="21"/>
      <c r="D121" s="21"/>
      <c r="E121" s="73"/>
      <c r="F121" s="52"/>
      <c r="G121" s="21"/>
      <c r="H121" s="21"/>
      <c r="I121" s="21"/>
      <c r="J121" s="21"/>
      <c r="K121" s="21"/>
      <c r="L121" s="14"/>
      <c r="M121" s="48"/>
    </row>
    <row r="122" spans="2:13" ht="12.95" customHeight="1" x14ac:dyDescent="0.25">
      <c r="B122" s="21"/>
      <c r="C122" s="21"/>
      <c r="D122" s="21"/>
      <c r="E122" s="73"/>
      <c r="F122" s="52"/>
      <c r="G122" s="21"/>
      <c r="H122" s="21"/>
      <c r="I122" s="21"/>
      <c r="J122" s="21"/>
      <c r="K122" s="21"/>
      <c r="L122" s="14"/>
      <c r="M122" s="48"/>
    </row>
    <row r="123" spans="2:13" ht="12.95" customHeight="1" x14ac:dyDescent="0.25">
      <c r="B123" s="21"/>
      <c r="C123" s="21"/>
      <c r="D123" s="21"/>
      <c r="E123" s="73"/>
      <c r="F123" s="52"/>
      <c r="G123" s="21"/>
      <c r="H123" s="21"/>
      <c r="I123" s="21"/>
      <c r="J123" s="21"/>
      <c r="K123" s="21"/>
      <c r="L123" s="14"/>
      <c r="M123" s="48"/>
    </row>
    <row r="124" spans="2:13" ht="24.2" customHeight="1" x14ac:dyDescent="0.25">
      <c r="B124" s="21"/>
      <c r="C124" s="21"/>
      <c r="D124" s="21"/>
      <c r="E124" s="104"/>
      <c r="F124" s="52"/>
      <c r="G124" s="21"/>
      <c r="H124" s="21"/>
      <c r="I124" s="21"/>
      <c r="J124" s="21"/>
      <c r="K124" s="21"/>
      <c r="L124" s="14"/>
      <c r="M124" s="48"/>
    </row>
    <row r="125" spans="2:13" ht="12.95" customHeight="1" x14ac:dyDescent="0.25">
      <c r="B125" s="21"/>
      <c r="C125" s="21"/>
      <c r="D125" s="21"/>
      <c r="E125" s="73"/>
      <c r="F125" s="52"/>
      <c r="G125" s="21"/>
      <c r="H125" s="21"/>
      <c r="I125" s="21"/>
      <c r="J125" s="21"/>
      <c r="K125" s="21"/>
      <c r="L125" s="14"/>
      <c r="M125" s="48"/>
    </row>
    <row r="126" spans="2:13" ht="12.95" customHeight="1" x14ac:dyDescent="0.25">
      <c r="B126" s="21"/>
      <c r="C126" s="21"/>
      <c r="D126" s="21"/>
      <c r="E126" s="88"/>
      <c r="F126" s="21"/>
      <c r="G126" s="21"/>
      <c r="H126" s="21"/>
      <c r="I126" s="21"/>
      <c r="J126" s="21"/>
      <c r="K126" s="21"/>
      <c r="L126" s="14"/>
      <c r="M126" s="48"/>
    </row>
    <row r="127" spans="2:13" ht="12.95" customHeight="1" x14ac:dyDescent="0.25">
      <c r="B127" s="96"/>
      <c r="C127" s="21"/>
      <c r="D127" s="21"/>
      <c r="E127" s="97"/>
      <c r="F127" s="21"/>
      <c r="G127" s="21"/>
      <c r="H127" s="21"/>
      <c r="I127" s="21"/>
      <c r="J127" s="21"/>
      <c r="K127" s="21"/>
      <c r="L127" s="14"/>
      <c r="M127" s="48"/>
    </row>
    <row r="128" spans="2:13" ht="12.95" customHeight="1" x14ac:dyDescent="0.25">
      <c r="B128" s="84"/>
      <c r="C128" s="83"/>
      <c r="D128" s="21"/>
      <c r="E128" s="83"/>
      <c r="F128" s="21"/>
      <c r="G128" s="106"/>
      <c r="H128" s="106"/>
      <c r="I128" s="106"/>
      <c r="J128" s="106"/>
      <c r="K128" s="106"/>
      <c r="L128" s="14"/>
      <c r="M128" s="48"/>
    </row>
    <row r="129" spans="2:13" ht="12.95" customHeight="1" x14ac:dyDescent="0.25">
      <c r="B129" s="21"/>
      <c r="C129" s="83"/>
      <c r="D129" s="21"/>
      <c r="E129" s="83"/>
      <c r="F129" s="52"/>
      <c r="G129" s="106"/>
      <c r="H129" s="106"/>
      <c r="I129" s="106"/>
      <c r="J129" s="106"/>
      <c r="K129" s="106"/>
      <c r="L129" s="14"/>
      <c r="M129" s="48"/>
    </row>
    <row r="130" spans="2:13" ht="12.95" customHeight="1" x14ac:dyDescent="0.25">
      <c r="B130" s="84"/>
      <c r="C130" s="83"/>
      <c r="D130" s="21"/>
      <c r="E130" s="83"/>
      <c r="F130" s="52"/>
      <c r="G130" s="106"/>
      <c r="H130" s="106"/>
      <c r="I130" s="106"/>
      <c r="J130" s="106"/>
      <c r="K130" s="106"/>
      <c r="L130" s="14"/>
      <c r="M130" s="48"/>
    </row>
    <row r="131" spans="2:13" ht="12.95" customHeight="1" x14ac:dyDescent="0.25">
      <c r="B131" s="21"/>
      <c r="C131" s="83"/>
      <c r="D131" s="21"/>
      <c r="E131" s="83"/>
      <c r="F131" s="52"/>
      <c r="G131" s="106"/>
      <c r="H131" s="106"/>
      <c r="I131" s="106"/>
      <c r="J131" s="106"/>
      <c r="K131" s="106"/>
      <c r="L131" s="14"/>
      <c r="M131" s="48"/>
    </row>
    <row r="132" spans="2:13" ht="12.95" customHeight="1" x14ac:dyDescent="0.25">
      <c r="B132" s="84"/>
      <c r="C132" s="21"/>
      <c r="D132" s="21"/>
      <c r="E132" s="107"/>
      <c r="F132" s="108"/>
      <c r="G132" s="21"/>
      <c r="H132" s="21"/>
      <c r="I132" s="21"/>
      <c r="J132" s="21"/>
      <c r="K132" s="21"/>
      <c r="L132" s="14"/>
      <c r="M132" s="48"/>
    </row>
    <row r="133" spans="2:13" ht="12.95" customHeight="1" x14ac:dyDescent="0.25">
      <c r="B133" s="21"/>
      <c r="C133" s="21"/>
      <c r="D133" s="21"/>
      <c r="E133" s="107"/>
      <c r="F133" s="108"/>
      <c r="G133" s="21"/>
      <c r="H133" s="21"/>
      <c r="I133" s="21"/>
      <c r="J133" s="21"/>
      <c r="K133" s="21"/>
      <c r="L133" s="14"/>
      <c r="M133" s="48"/>
    </row>
    <row r="134" spans="2:13" ht="12.95" customHeight="1" x14ac:dyDescent="0.25">
      <c r="B134" s="84"/>
      <c r="C134" s="21"/>
      <c r="D134" s="21"/>
      <c r="E134" s="107"/>
      <c r="F134" s="108"/>
      <c r="G134" s="21"/>
      <c r="H134" s="21"/>
      <c r="I134" s="21"/>
      <c r="J134" s="21"/>
      <c r="K134" s="21"/>
      <c r="L134" s="14"/>
      <c r="M134" s="48"/>
    </row>
    <row r="135" spans="2:13" ht="12.95" customHeight="1" x14ac:dyDescent="0.25">
      <c r="B135" s="21"/>
      <c r="C135" s="21"/>
      <c r="D135" s="21"/>
      <c r="E135" s="109"/>
      <c r="F135" s="21"/>
      <c r="G135" s="21"/>
      <c r="H135" s="21"/>
      <c r="I135" s="21"/>
      <c r="J135" s="21"/>
      <c r="K135" s="21"/>
      <c r="L135" s="14"/>
      <c r="M135" s="48"/>
    </row>
    <row r="136" spans="2:13" ht="12.95" customHeight="1" x14ac:dyDescent="0.25">
      <c r="M136" s="48"/>
    </row>
    <row r="137" spans="2:13" s="51" customFormat="1" ht="18" customHeight="1" x14ac:dyDescent="0.25">
      <c r="B137" s="236"/>
      <c r="C137" s="236"/>
      <c r="D137" s="239"/>
      <c r="E137" s="239"/>
      <c r="F137" s="91"/>
      <c r="G137" s="240"/>
      <c r="H137" s="240"/>
      <c r="I137" s="240"/>
      <c r="J137" s="240"/>
      <c r="K137" s="240"/>
      <c r="L137" s="240"/>
      <c r="M137" s="14"/>
    </row>
    <row r="138" spans="2:13" s="51" customFormat="1" ht="18" customHeight="1" x14ac:dyDescent="0.25">
      <c r="B138" s="236"/>
      <c r="C138" s="236"/>
      <c r="D138" s="242"/>
      <c r="E138" s="242"/>
      <c r="F138" s="91"/>
      <c r="G138" s="236"/>
      <c r="H138" s="236"/>
      <c r="I138" s="236"/>
      <c r="J138" s="236"/>
      <c r="K138" s="236"/>
      <c r="L138" s="236"/>
      <c r="M138" s="14"/>
    </row>
    <row r="139" spans="2:13" s="51" customFormat="1" ht="23.25" customHeight="1" x14ac:dyDescent="0.25">
      <c r="B139" s="236"/>
      <c r="C139" s="236"/>
      <c r="D139" s="242"/>
      <c r="E139" s="242"/>
      <c r="F139" s="91"/>
      <c r="G139" s="242"/>
      <c r="H139" s="242"/>
      <c r="I139" s="242"/>
      <c r="J139" s="242"/>
      <c r="K139" s="242"/>
      <c r="L139" s="242"/>
      <c r="M139" s="14"/>
    </row>
    <row r="140" spans="2:13" s="51" customFormat="1" ht="18" customHeight="1" x14ac:dyDescent="0.25">
      <c r="B140" s="236"/>
      <c r="C140" s="236"/>
      <c r="D140" s="236"/>
      <c r="E140" s="236"/>
      <c r="F140" s="91"/>
      <c r="G140" s="236"/>
      <c r="H140" s="236"/>
      <c r="I140" s="236"/>
      <c r="J140" s="236"/>
      <c r="K140" s="236"/>
      <c r="L140" s="236"/>
      <c r="M140" s="14"/>
    </row>
    <row r="141" spans="2:13" s="51" customFormat="1" ht="18" customHeight="1" x14ac:dyDescent="0.25">
      <c r="B141" s="46"/>
      <c r="C141" s="46"/>
      <c r="D141" s="92"/>
      <c r="E141" s="46"/>
      <c r="F141" s="91"/>
      <c r="G141" s="46"/>
      <c r="H141" s="46"/>
      <c r="I141" s="46"/>
      <c r="J141" s="46"/>
      <c r="K141" s="46"/>
      <c r="L141" s="93"/>
      <c r="M141" s="14"/>
    </row>
    <row r="142" spans="2:13" ht="12.95" customHeight="1" x14ac:dyDescent="0.25">
      <c r="B142" s="21"/>
      <c r="C142" s="21"/>
      <c r="D142" s="21"/>
      <c r="E142" s="88"/>
      <c r="F142" s="110"/>
      <c r="G142" s="21"/>
      <c r="H142" s="21"/>
      <c r="I142" s="21"/>
      <c r="J142" s="21"/>
      <c r="K142" s="21"/>
      <c r="L142" s="14"/>
      <c r="M142" s="48"/>
    </row>
    <row r="143" spans="2:13" ht="12.95" customHeight="1" x14ac:dyDescent="0.25">
      <c r="B143" s="21"/>
      <c r="C143" s="21"/>
      <c r="D143" s="21"/>
      <c r="E143" s="88"/>
      <c r="F143" s="110"/>
      <c r="G143" s="21"/>
      <c r="H143" s="21"/>
      <c r="I143" s="21"/>
      <c r="J143" s="21"/>
      <c r="K143" s="21"/>
      <c r="L143" s="14"/>
      <c r="M143" s="48"/>
    </row>
    <row r="144" spans="2:13" ht="12.95" customHeight="1" x14ac:dyDescent="0.25">
      <c r="B144" s="21"/>
      <c r="C144" s="21"/>
      <c r="D144" s="21"/>
      <c r="E144" s="88"/>
      <c r="F144" s="110"/>
      <c r="G144" s="21"/>
      <c r="H144" s="21"/>
      <c r="I144" s="21"/>
      <c r="J144" s="21"/>
      <c r="K144" s="21"/>
      <c r="L144" s="14"/>
      <c r="M144" s="47"/>
    </row>
    <row r="145" spans="2:13" ht="12.95" customHeight="1" x14ac:dyDescent="0.25">
      <c r="B145" s="21"/>
      <c r="C145" s="21"/>
      <c r="D145" s="21"/>
      <c r="E145" s="88"/>
      <c r="F145" s="110"/>
      <c r="G145" s="106"/>
      <c r="H145" s="106"/>
      <c r="I145" s="106"/>
      <c r="J145" s="106"/>
      <c r="K145" s="106"/>
      <c r="L145" s="14"/>
      <c r="M145" s="47"/>
    </row>
    <row r="146" spans="2:13" ht="12.95" customHeight="1" x14ac:dyDescent="0.25">
      <c r="B146" s="21"/>
      <c r="C146" s="21"/>
      <c r="D146" s="21"/>
      <c r="E146" s="88"/>
      <c r="F146" s="110"/>
      <c r="G146" s="106"/>
      <c r="H146" s="106"/>
      <c r="I146" s="106"/>
      <c r="J146" s="106"/>
      <c r="K146" s="106"/>
      <c r="L146" s="14"/>
      <c r="M146" s="47"/>
    </row>
    <row r="147" spans="2:13" ht="12.95" customHeight="1" x14ac:dyDescent="0.25">
      <c r="B147" s="21"/>
      <c r="C147" s="21"/>
      <c r="D147" s="21"/>
      <c r="E147" s="88"/>
      <c r="F147" s="110"/>
      <c r="G147" s="106"/>
      <c r="H147" s="106"/>
      <c r="I147" s="106"/>
      <c r="J147" s="106"/>
      <c r="K147" s="106"/>
      <c r="L147" s="14"/>
      <c r="M147" s="47"/>
    </row>
    <row r="148" spans="2:13" ht="12.95" customHeight="1" x14ac:dyDescent="0.25">
      <c r="B148" s="96"/>
      <c r="C148" s="21"/>
      <c r="D148" s="21"/>
      <c r="E148" s="97"/>
      <c r="F148" s="21"/>
      <c r="G148" s="21"/>
      <c r="H148" s="21"/>
      <c r="I148" s="21"/>
      <c r="J148" s="21"/>
      <c r="K148" s="21"/>
      <c r="L148" s="14"/>
      <c r="M148" s="47"/>
    </row>
    <row r="149" spans="2:13" ht="24.2" customHeight="1" x14ac:dyDescent="0.25">
      <c r="B149" s="21"/>
      <c r="C149" s="21"/>
      <c r="D149" s="21"/>
      <c r="E149" s="95"/>
      <c r="F149" s="21"/>
      <c r="G149" s="21"/>
      <c r="H149" s="21"/>
      <c r="I149" s="21"/>
      <c r="J149" s="21"/>
      <c r="K149" s="21"/>
      <c r="L149" s="14"/>
      <c r="M149" s="47"/>
    </row>
    <row r="150" spans="2:13" ht="24.2" customHeight="1" x14ac:dyDescent="0.25">
      <c r="B150" s="21"/>
      <c r="C150" s="21"/>
      <c r="D150" s="21"/>
      <c r="E150" s="111"/>
      <c r="F150" s="21"/>
      <c r="G150" s="21"/>
      <c r="H150" s="21"/>
      <c r="I150" s="21"/>
      <c r="J150" s="21"/>
      <c r="K150" s="21"/>
      <c r="L150" s="14"/>
      <c r="M150" s="47"/>
    </row>
    <row r="151" spans="2:13" ht="24.2" customHeight="1" x14ac:dyDescent="0.25">
      <c r="B151" s="21"/>
      <c r="C151" s="21"/>
      <c r="D151" s="21"/>
      <c r="E151" s="95"/>
      <c r="F151" s="21"/>
      <c r="G151" s="21"/>
      <c r="H151" s="21"/>
      <c r="I151" s="21"/>
      <c r="J151" s="21"/>
      <c r="K151" s="21"/>
      <c r="L151" s="14"/>
      <c r="M151" s="47"/>
    </row>
    <row r="152" spans="2:13" ht="36.75" customHeight="1" x14ac:dyDescent="0.25">
      <c r="B152" s="21"/>
      <c r="C152" s="21"/>
      <c r="D152" s="21"/>
      <c r="E152" s="112"/>
      <c r="F152" s="21"/>
      <c r="G152" s="21"/>
      <c r="H152" s="21"/>
      <c r="I152" s="21"/>
      <c r="J152" s="21"/>
      <c r="K152" s="21"/>
      <c r="L152" s="14"/>
      <c r="M152" s="47"/>
    </row>
    <row r="153" spans="2:13" ht="12.95" customHeight="1" x14ac:dyDescent="0.25">
      <c r="M153" s="47"/>
    </row>
    <row r="154" spans="2:13" ht="12.95" customHeight="1" x14ac:dyDescent="0.25">
      <c r="M154" s="47"/>
    </row>
    <row r="155" spans="2:13" ht="12.95" customHeight="1" x14ac:dyDescent="0.25">
      <c r="M155" s="47"/>
    </row>
    <row r="156" spans="2:13" ht="12.95" customHeight="1" x14ac:dyDescent="0.25">
      <c r="B156" s="21"/>
      <c r="C156" s="21"/>
      <c r="D156" s="21"/>
      <c r="E156" s="103"/>
      <c r="F156" s="21"/>
      <c r="G156" s="106"/>
      <c r="H156" s="106"/>
      <c r="I156" s="106"/>
      <c r="J156" s="106"/>
      <c r="K156" s="106"/>
      <c r="L156" s="14"/>
      <c r="M156" s="47"/>
    </row>
    <row r="157" spans="2:13" ht="12.95" customHeight="1" x14ac:dyDescent="0.25">
      <c r="B157" s="21"/>
      <c r="C157" s="21"/>
      <c r="D157" s="21"/>
      <c r="E157" s="103"/>
      <c r="F157" s="21"/>
      <c r="G157" s="106"/>
      <c r="H157" s="106"/>
      <c r="I157" s="106"/>
      <c r="J157" s="106"/>
      <c r="K157" s="106"/>
      <c r="L157" s="14"/>
      <c r="M157" s="47"/>
    </row>
    <row r="158" spans="2:13" ht="12.95" customHeight="1" x14ac:dyDescent="0.25">
      <c r="B158" s="21"/>
      <c r="C158" s="21"/>
      <c r="D158" s="21"/>
      <c r="E158" s="103"/>
      <c r="F158" s="21"/>
      <c r="G158" s="106"/>
      <c r="H158" s="106"/>
      <c r="I158" s="106"/>
      <c r="J158" s="106"/>
      <c r="K158" s="106"/>
      <c r="L158" s="14"/>
      <c r="M158" s="47"/>
    </row>
    <row r="159" spans="2:13" ht="12.95" customHeight="1" x14ac:dyDescent="0.25">
      <c r="B159" s="21"/>
      <c r="C159" s="21"/>
      <c r="D159" s="21"/>
      <c r="E159" s="103"/>
      <c r="F159" s="113"/>
      <c r="G159" s="114"/>
      <c r="H159" s="114"/>
      <c r="I159" s="114"/>
      <c r="J159" s="114"/>
      <c r="K159" s="114"/>
      <c r="L159" s="14"/>
      <c r="M159" s="47"/>
    </row>
    <row r="160" spans="2:13" ht="12.95" customHeight="1" x14ac:dyDescent="0.25">
      <c r="B160" s="21"/>
      <c r="C160" s="21"/>
      <c r="D160" s="21"/>
      <c r="E160" s="103"/>
      <c r="F160" s="113"/>
      <c r="G160" s="114"/>
      <c r="H160" s="114"/>
      <c r="I160" s="114"/>
      <c r="J160" s="114"/>
      <c r="K160" s="114"/>
      <c r="L160" s="14"/>
      <c r="M160" s="47"/>
    </row>
    <row r="161" spans="2:13" ht="12.95" customHeight="1" x14ac:dyDescent="0.25">
      <c r="B161" s="21"/>
      <c r="C161" s="21"/>
      <c r="D161" s="21"/>
      <c r="E161" s="103"/>
      <c r="F161" s="21"/>
      <c r="G161" s="106"/>
      <c r="H161" s="106"/>
      <c r="I161" s="106"/>
      <c r="J161" s="106"/>
      <c r="K161" s="106"/>
      <c r="L161" s="14"/>
      <c r="M161" s="47"/>
    </row>
    <row r="162" spans="2:13" ht="12.95" customHeight="1" x14ac:dyDescent="0.25">
      <c r="B162" s="21"/>
      <c r="C162" s="21"/>
      <c r="D162" s="21"/>
      <c r="E162" s="73"/>
      <c r="F162" s="21"/>
      <c r="G162" s="106"/>
      <c r="H162" s="106"/>
      <c r="I162" s="106"/>
      <c r="J162" s="106"/>
      <c r="K162" s="106"/>
      <c r="L162" s="14"/>
      <c r="M162" s="47"/>
    </row>
    <row r="163" spans="2:13" ht="12.95" customHeight="1" x14ac:dyDescent="0.25">
      <c r="B163" s="21"/>
      <c r="C163" s="21"/>
      <c r="D163" s="21"/>
      <c r="E163" s="73"/>
      <c r="F163" s="21"/>
      <c r="G163" s="106"/>
      <c r="H163" s="106"/>
      <c r="I163" s="106"/>
      <c r="J163" s="106"/>
      <c r="K163" s="106"/>
      <c r="L163" s="14"/>
      <c r="M163" s="47"/>
    </row>
    <row r="164" spans="2:13" ht="12.95" customHeight="1" x14ac:dyDescent="0.25">
      <c r="M164" s="47"/>
    </row>
    <row r="165" spans="2:13" ht="12.95" customHeight="1" x14ac:dyDescent="0.25"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47"/>
    </row>
    <row r="166" spans="2:13" ht="12.95" customHeight="1" x14ac:dyDescent="0.25"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47"/>
    </row>
    <row r="167" spans="2:13" ht="12.95" customHeight="1" x14ac:dyDescent="0.25"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47"/>
    </row>
    <row r="168" spans="2:13" ht="9.75" customHeight="1" x14ac:dyDescent="0.25">
      <c r="M168" s="47"/>
    </row>
    <row r="169" spans="2:13" ht="18" customHeight="1" x14ac:dyDescent="0.25">
      <c r="B169" s="237"/>
      <c r="C169" s="237"/>
      <c r="D169" s="239"/>
      <c r="E169" s="239"/>
      <c r="F169" s="91"/>
      <c r="G169" s="240"/>
      <c r="H169" s="240"/>
      <c r="I169" s="240"/>
      <c r="J169" s="240"/>
      <c r="K169" s="240"/>
      <c r="L169" s="240"/>
      <c r="M169" s="42"/>
    </row>
    <row r="170" spans="2:13" ht="18" customHeight="1" x14ac:dyDescent="0.25">
      <c r="B170" s="237"/>
      <c r="C170" s="237"/>
      <c r="D170" s="241"/>
      <c r="E170" s="241"/>
      <c r="F170" s="91"/>
      <c r="G170" s="236"/>
      <c r="H170" s="236"/>
      <c r="I170" s="236"/>
      <c r="J170" s="236"/>
      <c r="K170" s="236"/>
      <c r="L170" s="236"/>
      <c r="M170" s="43"/>
    </row>
    <row r="171" spans="2:13" ht="23.25" customHeight="1" x14ac:dyDescent="0.25">
      <c r="B171" s="237"/>
      <c r="C171" s="237"/>
      <c r="D171" s="242"/>
      <c r="E171" s="242"/>
      <c r="F171" s="91"/>
      <c r="G171" s="242"/>
      <c r="H171" s="242"/>
      <c r="I171" s="242"/>
      <c r="J171" s="242"/>
      <c r="K171" s="242"/>
      <c r="L171" s="242"/>
      <c r="M171" s="44"/>
    </row>
    <row r="172" spans="2:13" ht="17.850000000000001" customHeight="1" x14ac:dyDescent="0.25">
      <c r="B172" s="237"/>
      <c r="C172" s="237"/>
      <c r="D172" s="236"/>
      <c r="E172" s="236"/>
      <c r="F172" s="91"/>
      <c r="G172" s="237"/>
      <c r="H172" s="237"/>
      <c r="I172" s="237"/>
      <c r="J172" s="237"/>
      <c r="K172" s="237"/>
      <c r="L172" s="237"/>
      <c r="M172" s="45"/>
    </row>
    <row r="173" spans="2:13" ht="18" customHeight="1" x14ac:dyDescent="0.25">
      <c r="B173" s="46"/>
      <c r="C173" s="46"/>
      <c r="D173" s="92"/>
      <c r="E173" s="46"/>
      <c r="F173" s="91"/>
      <c r="G173" s="46"/>
      <c r="H173" s="46"/>
      <c r="I173" s="46"/>
      <c r="J173" s="46"/>
      <c r="K173" s="46"/>
      <c r="L173" s="93"/>
      <c r="M173" s="46"/>
    </row>
    <row r="174" spans="2:13" ht="12.95" customHeight="1" x14ac:dyDescent="0.25">
      <c r="B174" s="115"/>
      <c r="C174" s="115"/>
      <c r="D174" s="115"/>
      <c r="E174" s="116"/>
      <c r="F174" s="115"/>
      <c r="G174" s="115"/>
      <c r="H174" s="115"/>
      <c r="I174" s="115"/>
      <c r="J174" s="115"/>
      <c r="K174" s="115"/>
      <c r="L174" s="115"/>
    </row>
    <row r="175" spans="2:13" ht="12.95" customHeight="1" x14ac:dyDescent="0.25">
      <c r="E175" s="118"/>
    </row>
    <row r="176" spans="2:13" ht="12.95" customHeight="1" x14ac:dyDescent="0.25">
      <c r="B176" s="119"/>
      <c r="C176" s="120"/>
      <c r="D176" s="120"/>
      <c r="E176" s="115"/>
      <c r="F176" s="120"/>
      <c r="G176" s="120"/>
      <c r="H176" s="120"/>
      <c r="I176" s="120"/>
      <c r="J176" s="120"/>
      <c r="K176" s="120"/>
      <c r="L176" s="121"/>
    </row>
    <row r="177" spans="2:12" ht="12.95" customHeight="1" x14ac:dyDescent="0.25">
      <c r="E177" s="122"/>
    </row>
    <row r="178" spans="2:12" ht="12.95" customHeight="1" x14ac:dyDescent="0.25">
      <c r="B178" s="115"/>
      <c r="C178" s="115"/>
      <c r="D178" s="115"/>
      <c r="E178" s="123"/>
      <c r="F178" s="115"/>
      <c r="G178" s="115"/>
      <c r="H178" s="115"/>
      <c r="I178" s="115"/>
      <c r="J178" s="115"/>
      <c r="K178" s="115"/>
      <c r="L178" s="115"/>
    </row>
    <row r="179" spans="2:12" ht="12.95" customHeight="1" x14ac:dyDescent="0.25">
      <c r="E179" s="122"/>
    </row>
    <row r="180" spans="2:12" ht="12.95" customHeight="1" x14ac:dyDescent="0.25">
      <c r="B180" s="115"/>
      <c r="C180" s="115"/>
      <c r="D180" s="115"/>
      <c r="E180" s="123"/>
      <c r="F180" s="115"/>
      <c r="G180" s="115"/>
      <c r="H180" s="115"/>
      <c r="I180" s="115"/>
      <c r="J180" s="115"/>
      <c r="K180" s="115"/>
      <c r="L180" s="115"/>
    </row>
    <row r="181" spans="2:12" ht="12.95" customHeight="1" x14ac:dyDescent="0.25">
      <c r="E181" s="122"/>
    </row>
    <row r="182" spans="2:12" ht="12.95" customHeight="1" x14ac:dyDescent="0.25">
      <c r="B182" s="115"/>
      <c r="C182" s="115"/>
      <c r="D182" s="115"/>
      <c r="E182" s="123"/>
      <c r="F182" s="115"/>
      <c r="G182" s="115"/>
      <c r="H182" s="115"/>
      <c r="I182" s="115"/>
      <c r="J182" s="115"/>
      <c r="K182" s="115"/>
      <c r="L182" s="115"/>
    </row>
    <row r="183" spans="2:12" ht="12.95" customHeight="1" x14ac:dyDescent="0.25">
      <c r="E183" s="118"/>
    </row>
    <row r="184" spans="2:12" ht="12.95" customHeight="1" x14ac:dyDescent="0.25">
      <c r="B184" s="115"/>
      <c r="C184" s="115"/>
      <c r="D184" s="115"/>
      <c r="E184" s="117"/>
      <c r="F184" s="115"/>
      <c r="G184" s="115"/>
      <c r="H184" s="115"/>
      <c r="I184" s="115"/>
      <c r="J184" s="115"/>
      <c r="K184" s="115"/>
      <c r="L184" s="115"/>
    </row>
    <row r="185" spans="2:12" ht="12.95" customHeight="1" x14ac:dyDescent="0.25">
      <c r="E185" s="118"/>
    </row>
    <row r="186" spans="2:12" ht="12.95" customHeight="1" x14ac:dyDescent="0.25">
      <c r="B186" s="115"/>
      <c r="C186" s="115"/>
      <c r="D186" s="115"/>
      <c r="E186" s="117"/>
      <c r="F186" s="115"/>
      <c r="G186" s="115"/>
      <c r="H186" s="115"/>
      <c r="I186" s="115"/>
      <c r="J186" s="115"/>
      <c r="K186" s="115"/>
      <c r="L186" s="115"/>
    </row>
    <row r="187" spans="2:12" ht="12.95" customHeight="1" x14ac:dyDescent="0.25">
      <c r="E187" s="118"/>
    </row>
    <row r="188" spans="2:12" ht="12.95" customHeight="1" x14ac:dyDescent="0.25">
      <c r="B188" s="115"/>
      <c r="C188" s="115"/>
      <c r="D188" s="115"/>
      <c r="E188" s="117"/>
      <c r="F188" s="115"/>
      <c r="G188" s="115"/>
      <c r="H188" s="115"/>
      <c r="I188" s="115"/>
      <c r="J188" s="115"/>
      <c r="K188" s="115"/>
      <c r="L188" s="115"/>
    </row>
    <row r="189" spans="2:12" ht="12.95" customHeight="1" x14ac:dyDescent="0.25">
      <c r="E189" s="118"/>
    </row>
    <row r="190" spans="2:12" ht="12.95" customHeight="1" x14ac:dyDescent="0.2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 ht="12.75" customHeight="1" x14ac:dyDescent="0.25">
      <c r="E191" s="118"/>
    </row>
    <row r="192" spans="2:12" ht="12.75" customHeight="1" x14ac:dyDescent="0.25">
      <c r="B192" s="115"/>
      <c r="C192" s="115"/>
      <c r="D192" s="115"/>
      <c r="E192" s="117"/>
      <c r="F192" s="115"/>
      <c r="G192" s="115"/>
      <c r="H192" s="115"/>
      <c r="I192" s="115"/>
      <c r="J192" s="115"/>
      <c r="K192" s="115"/>
      <c r="L192" s="115"/>
    </row>
    <row r="193" spans="2:13" ht="12.95" customHeight="1" x14ac:dyDescent="0.25">
      <c r="E193" s="118"/>
      <c r="M193" s="47"/>
    </row>
    <row r="194" spans="2:13" ht="12.95" customHeight="1" x14ac:dyDescent="0.25">
      <c r="B194" s="115"/>
      <c r="C194" s="115"/>
      <c r="D194" s="115"/>
      <c r="E194" s="117"/>
      <c r="F194" s="115"/>
      <c r="G194" s="115"/>
      <c r="H194" s="115"/>
      <c r="I194" s="115"/>
      <c r="J194" s="115"/>
      <c r="K194" s="115"/>
      <c r="L194" s="115"/>
      <c r="M194" s="47"/>
    </row>
    <row r="195" spans="2:13" ht="12.95" customHeight="1" x14ac:dyDescent="0.25">
      <c r="E195" s="118"/>
      <c r="M195" s="47"/>
    </row>
    <row r="196" spans="2:13" ht="12.95" customHeight="1" x14ac:dyDescent="0.25">
      <c r="B196" s="115"/>
      <c r="C196" s="115"/>
      <c r="D196" s="115"/>
      <c r="E196" s="117"/>
      <c r="F196" s="115"/>
      <c r="G196" s="115"/>
      <c r="H196" s="115"/>
      <c r="I196" s="115"/>
      <c r="J196" s="115"/>
      <c r="K196" s="115"/>
      <c r="L196" s="115"/>
    </row>
    <row r="197" spans="2:13" ht="12.95" customHeight="1" x14ac:dyDescent="0.25">
      <c r="E197" s="118"/>
      <c r="M197" s="41"/>
    </row>
    <row r="198" spans="2:13" ht="12.95" customHeight="1" x14ac:dyDescent="0.2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41"/>
    </row>
    <row r="199" spans="2:13" ht="12.75" customHeight="1" x14ac:dyDescent="0.25">
      <c r="M199" s="41"/>
    </row>
    <row r="200" spans="2:13" ht="12.75" customHeight="1" x14ac:dyDescent="0.2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41"/>
    </row>
    <row r="201" spans="2:13" ht="12.75" customHeight="1" x14ac:dyDescent="0.25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41"/>
    </row>
    <row r="202" spans="2:13" ht="12.75" customHeight="1" x14ac:dyDescent="0.25"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41"/>
    </row>
    <row r="203" spans="2:13" ht="12.75" customHeight="1" x14ac:dyDescent="0.25"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41"/>
    </row>
    <row r="204" spans="2:13" ht="12.75" customHeight="1" x14ac:dyDescent="0.25">
      <c r="B204" s="197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41"/>
    </row>
    <row r="205" spans="2:13" ht="12.75" customHeight="1" x14ac:dyDescent="0.25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41"/>
    </row>
    <row r="206" spans="2:13" ht="18" customHeight="1" x14ac:dyDescent="0.25">
      <c r="B206" s="237"/>
      <c r="C206" s="237"/>
      <c r="D206" s="239"/>
      <c r="E206" s="239"/>
      <c r="F206" s="91"/>
      <c r="G206" s="240"/>
      <c r="H206" s="240"/>
      <c r="I206" s="240"/>
      <c r="J206" s="240"/>
      <c r="K206" s="240"/>
      <c r="L206" s="240"/>
      <c r="M206" s="42"/>
    </row>
    <row r="207" spans="2:13" ht="18" customHeight="1" x14ac:dyDescent="0.25">
      <c r="B207" s="237"/>
      <c r="C207" s="237"/>
      <c r="D207" s="241"/>
      <c r="E207" s="241"/>
      <c r="F207" s="91"/>
      <c r="G207" s="236"/>
      <c r="H207" s="236"/>
      <c r="I207" s="236"/>
      <c r="J207" s="236"/>
      <c r="K207" s="236"/>
      <c r="L207" s="236"/>
      <c r="M207" s="43"/>
    </row>
    <row r="208" spans="2:13" ht="23.85" customHeight="1" x14ac:dyDescent="0.25">
      <c r="B208" s="237"/>
      <c r="C208" s="237"/>
      <c r="D208" s="242"/>
      <c r="E208" s="242"/>
      <c r="F208" s="91"/>
      <c r="G208" s="242"/>
      <c r="H208" s="242"/>
      <c r="I208" s="242"/>
      <c r="J208" s="242"/>
      <c r="K208" s="242"/>
      <c r="L208" s="242"/>
      <c r="M208" s="44"/>
    </row>
    <row r="209" spans="2:13" ht="17.25" customHeight="1" x14ac:dyDescent="0.25">
      <c r="B209" s="237"/>
      <c r="C209" s="237"/>
      <c r="D209" s="236"/>
      <c r="E209" s="236"/>
      <c r="F209" s="91"/>
      <c r="G209" s="237"/>
      <c r="H209" s="237"/>
      <c r="I209" s="237"/>
      <c r="J209" s="237"/>
      <c r="K209" s="237"/>
      <c r="L209" s="237"/>
      <c r="M209" s="45"/>
    </row>
    <row r="210" spans="2:13" ht="18" customHeight="1" x14ac:dyDescent="0.25">
      <c r="B210" s="46"/>
      <c r="C210" s="46"/>
      <c r="D210" s="92"/>
      <c r="E210" s="46"/>
      <c r="F210" s="91"/>
      <c r="G210" s="46"/>
      <c r="H210" s="46"/>
      <c r="I210" s="46"/>
      <c r="J210" s="46"/>
      <c r="K210" s="46"/>
      <c r="L210" s="93"/>
      <c r="M210" s="46"/>
    </row>
    <row r="211" spans="2:13" x14ac:dyDescent="0.25">
      <c r="M211" s="118"/>
    </row>
    <row r="212" spans="2:13" x14ac:dyDescent="0.25">
      <c r="M212" s="118"/>
    </row>
    <row r="213" spans="2:13" x14ac:dyDescent="0.25">
      <c r="M213" s="47"/>
    </row>
    <row r="214" spans="2:13" x14ac:dyDescent="0.25">
      <c r="M214" s="124"/>
    </row>
    <row r="215" spans="2:13" x14ac:dyDescent="0.25">
      <c r="M215" s="124"/>
    </row>
    <row r="216" spans="2:13" x14ac:dyDescent="0.25">
      <c r="M216" s="124"/>
    </row>
    <row r="217" spans="2:13" x14ac:dyDescent="0.25">
      <c r="M217" s="124"/>
    </row>
    <row r="218" spans="2:13" x14ac:dyDescent="0.25">
      <c r="M218" s="124"/>
    </row>
    <row r="219" spans="2:13" x14ac:dyDescent="0.25">
      <c r="M219" s="124"/>
    </row>
    <row r="220" spans="2:13" x14ac:dyDescent="0.25">
      <c r="M220" s="118"/>
    </row>
    <row r="221" spans="2:13" x14ac:dyDescent="0.25">
      <c r="M221" s="118"/>
    </row>
    <row r="222" spans="2:13" x14ac:dyDescent="0.25">
      <c r="M222" s="118"/>
    </row>
    <row r="223" spans="2:13" x14ac:dyDescent="0.25">
      <c r="M223" s="118"/>
    </row>
    <row r="224" spans="2:13" x14ac:dyDescent="0.25">
      <c r="M224" s="118"/>
    </row>
    <row r="225" spans="13:13" x14ac:dyDescent="0.25">
      <c r="M225" s="118"/>
    </row>
    <row r="226" spans="13:13" x14ac:dyDescent="0.25">
      <c r="M226" s="118"/>
    </row>
    <row r="227" spans="13:13" x14ac:dyDescent="0.25">
      <c r="M227" s="118"/>
    </row>
    <row r="228" spans="13:13" x14ac:dyDescent="0.25">
      <c r="M228" s="118"/>
    </row>
    <row r="229" spans="13:13" x14ac:dyDescent="0.25">
      <c r="M229" s="118"/>
    </row>
    <row r="230" spans="13:13" x14ac:dyDescent="0.25">
      <c r="M230" s="118"/>
    </row>
    <row r="235" spans="13:13" x14ac:dyDescent="0.25">
      <c r="M235" s="41"/>
    </row>
    <row r="236" spans="13:13" ht="0.75" customHeight="1" x14ac:dyDescent="0.25">
      <c r="M236" s="41"/>
    </row>
    <row r="237" spans="13:13" ht="5.25" customHeight="1" x14ac:dyDescent="0.25">
      <c r="M237" s="41"/>
    </row>
  </sheetData>
  <mergeCells count="78">
    <mergeCell ref="B2:C5"/>
    <mergeCell ref="D2:E2"/>
    <mergeCell ref="G2:L2"/>
    <mergeCell ref="D3:E3"/>
    <mergeCell ref="G3:L3"/>
    <mergeCell ref="D4:E4"/>
    <mergeCell ref="G4:L4"/>
    <mergeCell ref="D5:E5"/>
    <mergeCell ref="G5:L5"/>
    <mergeCell ref="S12:U12"/>
    <mergeCell ref="S13:U13"/>
    <mergeCell ref="S14:U14"/>
    <mergeCell ref="B38:C41"/>
    <mergeCell ref="D38:E38"/>
    <mergeCell ref="G38:L38"/>
    <mergeCell ref="D39:E39"/>
    <mergeCell ref="G39:L39"/>
    <mergeCell ref="D40:E40"/>
    <mergeCell ref="G40:L40"/>
    <mergeCell ref="B22:C23"/>
    <mergeCell ref="B20:C21"/>
    <mergeCell ref="D41:E41"/>
    <mergeCell ref="G41:L41"/>
    <mergeCell ref="B69:C72"/>
    <mergeCell ref="D69:E69"/>
    <mergeCell ref="G69:L69"/>
    <mergeCell ref="D70:E70"/>
    <mergeCell ref="G70:L70"/>
    <mergeCell ref="D71:E71"/>
    <mergeCell ref="G71:L71"/>
    <mergeCell ref="D72:E72"/>
    <mergeCell ref="G72:L72"/>
    <mergeCell ref="B102:C105"/>
    <mergeCell ref="D102:E102"/>
    <mergeCell ref="G102:L102"/>
    <mergeCell ref="D103:E103"/>
    <mergeCell ref="G103:L103"/>
    <mergeCell ref="D104:E104"/>
    <mergeCell ref="G104:L104"/>
    <mergeCell ref="D105:E105"/>
    <mergeCell ref="G105:L105"/>
    <mergeCell ref="D172:E172"/>
    <mergeCell ref="B137:C140"/>
    <mergeCell ref="D137:E137"/>
    <mergeCell ref="G137:L137"/>
    <mergeCell ref="D138:E138"/>
    <mergeCell ref="G138:L138"/>
    <mergeCell ref="D139:E139"/>
    <mergeCell ref="G139:L139"/>
    <mergeCell ref="D140:E140"/>
    <mergeCell ref="G140:L140"/>
    <mergeCell ref="D169:E169"/>
    <mergeCell ref="G169:L169"/>
    <mergeCell ref="D170:E170"/>
    <mergeCell ref="G170:L170"/>
    <mergeCell ref="D171:E171"/>
    <mergeCell ref="G171:L171"/>
    <mergeCell ref="B8:L8"/>
    <mergeCell ref="B18:C19"/>
    <mergeCell ref="D209:E209"/>
    <mergeCell ref="G209:L209"/>
    <mergeCell ref="C25:L25"/>
    <mergeCell ref="G172:L172"/>
    <mergeCell ref="B202:L204"/>
    <mergeCell ref="B206:C209"/>
    <mergeCell ref="D206:E206"/>
    <mergeCell ref="G206:L206"/>
    <mergeCell ref="D207:E207"/>
    <mergeCell ref="G207:L207"/>
    <mergeCell ref="D208:E208"/>
    <mergeCell ref="G208:L208"/>
    <mergeCell ref="B165:L167"/>
    <mergeCell ref="B169:C172"/>
    <mergeCell ref="B10:C11"/>
    <mergeCell ref="B12:C13"/>
    <mergeCell ref="B14:C15"/>
    <mergeCell ref="B16:C17"/>
    <mergeCell ref="B9:C9"/>
  </mergeCells>
  <pageMargins left="0.47244094488188981" right="0.70866141732283472" top="0.74803149606299213" bottom="0.74803149606299213" header="0.31496062992125984" footer="0.31496062992125984"/>
  <pageSetup paperSize="9" scale="79" orientation="landscape" r:id="rId1"/>
  <headerFooter>
    <oddFooter>&amp;R&amp;P</oddFooter>
  </headerFooter>
  <rowBreaks count="3" manualBreakCount="3">
    <brk id="36" max="16383" man="1"/>
    <brk id="67" max="16383" man="1"/>
    <brk id="10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workbookViewId="0">
      <selection activeCell="K10" sqref="K10"/>
    </sheetView>
  </sheetViews>
  <sheetFormatPr defaultRowHeight="15" x14ac:dyDescent="0.25"/>
  <cols>
    <col min="1" max="1" width="18.85546875" customWidth="1"/>
    <col min="2" max="2" width="7.28515625" customWidth="1"/>
    <col min="3" max="3" width="22.85546875" customWidth="1"/>
    <col min="4" max="4" width="34.5703125" customWidth="1"/>
    <col min="5" max="5" width="9.7109375" customWidth="1"/>
    <col min="9" max="9" width="14" customWidth="1"/>
  </cols>
  <sheetData>
    <row r="1" spans="1:9" ht="38.25" customHeight="1" x14ac:dyDescent="0.25">
      <c r="A1" s="148"/>
      <c r="B1" s="149"/>
      <c r="C1" s="256" t="s">
        <v>71</v>
      </c>
      <c r="D1" s="257"/>
      <c r="E1" s="258" t="s">
        <v>74</v>
      </c>
      <c r="F1" s="259"/>
      <c r="G1" s="259"/>
      <c r="H1" s="259"/>
      <c r="I1" s="260"/>
    </row>
    <row r="2" spans="1:9" ht="43.5" customHeight="1" thickBot="1" x14ac:dyDescent="0.3">
      <c r="A2" s="133"/>
      <c r="B2" s="150"/>
      <c r="C2" s="294" t="s">
        <v>72</v>
      </c>
      <c r="D2" s="295"/>
      <c r="E2" s="261" t="s">
        <v>73</v>
      </c>
      <c r="F2" s="262"/>
      <c r="G2" s="262"/>
      <c r="H2" s="262"/>
      <c r="I2" s="263"/>
    </row>
    <row r="3" spans="1:9" ht="16.5" customHeight="1" x14ac:dyDescent="0.25">
      <c r="A3" s="266" t="s">
        <v>50</v>
      </c>
      <c r="B3" s="267"/>
      <c r="C3" s="267"/>
      <c r="D3" s="267"/>
      <c r="E3" s="267"/>
      <c r="F3" s="267"/>
      <c r="G3" s="267"/>
      <c r="H3" s="267"/>
      <c r="I3" s="268"/>
    </row>
    <row r="4" spans="1:9" ht="51.75" customHeight="1" thickBot="1" x14ac:dyDescent="0.3">
      <c r="A4" s="269"/>
      <c r="B4" s="270"/>
      <c r="C4" s="270"/>
      <c r="D4" s="270"/>
      <c r="E4" s="270"/>
      <c r="F4" s="270"/>
      <c r="G4" s="270"/>
      <c r="H4" s="270"/>
      <c r="I4" s="271"/>
    </row>
    <row r="5" spans="1:9" x14ac:dyDescent="0.25">
      <c r="A5" s="272" t="s">
        <v>51</v>
      </c>
      <c r="B5" s="273"/>
      <c r="C5" s="273"/>
      <c r="D5" s="276" t="s">
        <v>52</v>
      </c>
      <c r="E5" s="277"/>
      <c r="F5" s="278"/>
      <c r="G5" s="279"/>
      <c r="H5" s="141" t="s">
        <v>53</v>
      </c>
      <c r="I5" s="142">
        <v>0</v>
      </c>
    </row>
    <row r="6" spans="1:9" ht="15.75" thickBot="1" x14ac:dyDescent="0.3">
      <c r="A6" s="274"/>
      <c r="B6" s="275"/>
      <c r="C6" s="275"/>
      <c r="D6" s="280" t="s">
        <v>54</v>
      </c>
      <c r="E6" s="281"/>
      <c r="F6" s="282"/>
      <c r="G6" s="283"/>
      <c r="H6" s="143" t="s">
        <v>55</v>
      </c>
      <c r="I6" s="147">
        <f>ROUND(IF(H6="s",((1+D10+D7+D8)*(1+D9)*((1+D11)/(1-D13-D12)))-1,0),4)</f>
        <v>0.25</v>
      </c>
    </row>
    <row r="7" spans="1:9" x14ac:dyDescent="0.25">
      <c r="A7" s="68" t="s">
        <v>56</v>
      </c>
      <c r="B7" s="264" t="s">
        <v>66</v>
      </c>
      <c r="C7" s="265"/>
      <c r="D7" s="284">
        <v>8.9999999999999993E-3</v>
      </c>
      <c r="E7" s="285"/>
      <c r="F7" s="286" t="s">
        <v>57</v>
      </c>
      <c r="G7" s="286"/>
      <c r="H7" s="286"/>
      <c r="I7" s="287"/>
    </row>
    <row r="8" spans="1:9" x14ac:dyDescent="0.25">
      <c r="A8" s="2" t="s">
        <v>58</v>
      </c>
      <c r="B8" s="264" t="s">
        <v>67</v>
      </c>
      <c r="C8" s="265"/>
      <c r="D8" s="296">
        <v>1.11E-2</v>
      </c>
      <c r="E8" s="297"/>
      <c r="F8" s="288"/>
      <c r="G8" s="288"/>
      <c r="H8" s="288"/>
      <c r="I8" s="289"/>
    </row>
    <row r="9" spans="1:9" x14ac:dyDescent="0.25">
      <c r="A9" s="144" t="s">
        <v>59</v>
      </c>
      <c r="B9" s="264" t="s">
        <v>68</v>
      </c>
      <c r="C9" s="265"/>
      <c r="D9" s="296">
        <v>1.2500000000000001E-2</v>
      </c>
      <c r="E9" s="297"/>
      <c r="F9" s="288"/>
      <c r="G9" s="288"/>
      <c r="H9" s="288"/>
      <c r="I9" s="289"/>
    </row>
    <row r="10" spans="1:9" x14ac:dyDescent="0.25">
      <c r="A10" s="2" t="s">
        <v>60</v>
      </c>
      <c r="B10" s="264" t="s">
        <v>65</v>
      </c>
      <c r="C10" s="265"/>
      <c r="D10" s="296">
        <v>3.56E-2</v>
      </c>
      <c r="E10" s="297"/>
      <c r="F10" s="288"/>
      <c r="G10" s="288"/>
      <c r="H10" s="288"/>
      <c r="I10" s="289"/>
    </row>
    <row r="11" spans="1:9" x14ac:dyDescent="0.25">
      <c r="A11" s="2" t="s">
        <v>61</v>
      </c>
      <c r="B11" s="264" t="s">
        <v>69</v>
      </c>
      <c r="C11" s="265"/>
      <c r="D11" s="296">
        <v>0.08</v>
      </c>
      <c r="E11" s="297"/>
      <c r="F11" s="288"/>
      <c r="G11" s="288"/>
      <c r="H11" s="288"/>
      <c r="I11" s="289"/>
    </row>
    <row r="12" spans="1:9" x14ac:dyDescent="0.25">
      <c r="A12" s="2" t="s">
        <v>62</v>
      </c>
      <c r="B12" s="264">
        <v>0.02</v>
      </c>
      <c r="C12" s="265"/>
      <c r="D12" s="296">
        <v>0.02</v>
      </c>
      <c r="E12" s="297"/>
      <c r="F12" s="288"/>
      <c r="G12" s="288"/>
      <c r="H12" s="288"/>
      <c r="I12" s="289"/>
    </row>
    <row r="13" spans="1:9" ht="15.75" thickBot="1" x14ac:dyDescent="0.3">
      <c r="A13" s="55" t="s">
        <v>63</v>
      </c>
      <c r="B13" s="298">
        <v>5.6500000000000002E-2</v>
      </c>
      <c r="C13" s="299"/>
      <c r="D13" s="292">
        <v>5.6500000000000002E-2</v>
      </c>
      <c r="E13" s="293"/>
      <c r="F13" s="290"/>
      <c r="G13" s="290"/>
      <c r="H13" s="290"/>
      <c r="I13" s="291"/>
    </row>
    <row r="17" spans="1:9" x14ac:dyDescent="0.25">
      <c r="A17" s="146" t="str">
        <f>Cronograma!C25</f>
        <v>Nome legível do responsável técnico pela elaboração da planilha Ataides Francisco de Almeida Eng. Civil  CREA 24070</v>
      </c>
    </row>
    <row r="18" spans="1:9" x14ac:dyDescent="0.25">
      <c r="A18" s="146"/>
    </row>
    <row r="19" spans="1:9" x14ac:dyDescent="0.25">
      <c r="A19" s="145"/>
    </row>
    <row r="20" spans="1:9" x14ac:dyDescent="0.25">
      <c r="A20" s="146" t="str">
        <f>Cronograma!C28</f>
        <v>Assinatura do Responsável Técnico: ______________________________________________ Local e Data:  Córrego Fundo  25 Novembro  2021</v>
      </c>
    </row>
    <row r="21" spans="1:9" x14ac:dyDescent="0.25">
      <c r="I21" t="s">
        <v>64</v>
      </c>
    </row>
  </sheetData>
  <mergeCells count="23">
    <mergeCell ref="D10:E10"/>
    <mergeCell ref="D11:E11"/>
    <mergeCell ref="D12:E12"/>
    <mergeCell ref="B13:C13"/>
    <mergeCell ref="B10:C10"/>
    <mergeCell ref="B11:C11"/>
    <mergeCell ref="B12:C12"/>
    <mergeCell ref="C1:D1"/>
    <mergeCell ref="E1:I1"/>
    <mergeCell ref="E2:I2"/>
    <mergeCell ref="B8:C8"/>
    <mergeCell ref="B9:C9"/>
    <mergeCell ref="A3:I4"/>
    <mergeCell ref="A5:C6"/>
    <mergeCell ref="D5:G5"/>
    <mergeCell ref="D6:G6"/>
    <mergeCell ref="D7:E7"/>
    <mergeCell ref="B7:C7"/>
    <mergeCell ref="F7:I13"/>
    <mergeCell ref="D13:E13"/>
    <mergeCell ref="C2:D2"/>
    <mergeCell ref="D8:E8"/>
    <mergeCell ref="D9:E9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Orçamentaria</vt:lpstr>
      <vt:lpstr>Cronograma</vt:lpstr>
      <vt:lpstr>BDI</vt:lpstr>
      <vt:lpstr>Cronograma!Area_de_impressao</vt:lpstr>
      <vt:lpstr>'Planilha Orçamentaria'!Area_de_impressao</vt:lpstr>
      <vt:lpstr>'Planilha Orçamentaria'!Titulos_de_impressao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Tulio</dc:creator>
  <cp:lastModifiedBy>Windows 10</cp:lastModifiedBy>
  <cp:lastPrinted>2022-06-21T17:21:25Z</cp:lastPrinted>
  <dcterms:created xsi:type="dcterms:W3CDTF">2021-11-05T12:00:59Z</dcterms:created>
  <dcterms:modified xsi:type="dcterms:W3CDTF">2023-02-07T17:33:19Z</dcterms:modified>
</cp:coreProperties>
</file>